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8910" windowHeight="8070" tabRatio="390" activeTab="3"/>
  </bookViews>
  <sheets>
    <sheet name="Форма 1" sheetId="4" r:id="rId1"/>
    <sheet name="Форма 2" sheetId="5" r:id="rId2"/>
    <sheet name="Форма 3" sheetId="6" r:id="rId3"/>
    <sheet name="Форма 4 " sheetId="7" r:id="rId4"/>
    <sheet name="Форма 5" sheetId="8" r:id="rId5"/>
    <sheet name="Форма 6" sheetId="9" r:id="rId6"/>
  </sheets>
  <definedNames>
    <definedName name="_xlnm.Print_Area" localSheetId="0">'Форма 1'!$A$1:$W$89</definedName>
    <definedName name="_xlnm.Print_Area" localSheetId="1">'Форма 2'!$A$1:$W$75</definedName>
    <definedName name="_xlnm.Print_Area" localSheetId="2">'Форма 3'!$A$1:$T$88</definedName>
    <definedName name="_xlnm.Print_Area" localSheetId="4">'Форма 5'!$A$1:$T$133</definedName>
    <definedName name="_xlnm.Print_Area" localSheetId="5">'Форма 6'!$A$1:$T$170</definedName>
  </definedNames>
  <calcPr calcId="145621"/>
</workbook>
</file>

<file path=xl/calcChain.xml><?xml version="1.0" encoding="utf-8"?>
<calcChain xmlns="http://schemas.openxmlformats.org/spreadsheetml/2006/main">
  <c r="H25" i="6" l="1"/>
  <c r="G25" i="6"/>
  <c r="F25" i="6"/>
  <c r="E25" i="6"/>
  <c r="H28" i="6"/>
  <c r="G28" i="6"/>
  <c r="F28" i="6"/>
  <c r="E28" i="6"/>
  <c r="H7" i="6"/>
  <c r="G7" i="6"/>
  <c r="F7" i="6"/>
  <c r="E7" i="6"/>
  <c r="H10" i="6"/>
  <c r="G10" i="6"/>
  <c r="F10" i="6"/>
  <c r="E10" i="6"/>
  <c r="H61" i="6"/>
  <c r="F61" i="6"/>
  <c r="E61" i="6"/>
  <c r="G61" i="6" s="1"/>
  <c r="H56" i="6"/>
  <c r="G56" i="6"/>
  <c r="F56" i="6"/>
  <c r="E56" i="6"/>
  <c r="E42" i="6"/>
  <c r="H36" i="6"/>
  <c r="G36" i="6"/>
  <c r="F36" i="6"/>
  <c r="E36" i="6"/>
  <c r="E23" i="7"/>
  <c r="E6" i="5" l="1"/>
  <c r="E103" i="9" l="1"/>
  <c r="E55" i="9"/>
  <c r="D141" i="9"/>
  <c r="E141" i="9" s="1"/>
  <c r="F141" i="9" s="1"/>
  <c r="G141" i="9" s="1"/>
  <c r="H141" i="9" s="1"/>
  <c r="I141" i="9" s="1"/>
  <c r="J141" i="9" s="1"/>
  <c r="K141" i="9" s="1"/>
  <c r="L141" i="9" s="1"/>
  <c r="M141" i="9" s="1"/>
  <c r="N141" i="9" s="1"/>
  <c r="O141" i="9" s="1"/>
  <c r="P141" i="9" s="1"/>
  <c r="Q141" i="9" s="1"/>
  <c r="R141" i="9" s="1"/>
  <c r="S141" i="9" s="1"/>
  <c r="T141" i="9" s="1"/>
  <c r="D142" i="9"/>
  <c r="E142" i="9" s="1"/>
  <c r="F142" i="9" s="1"/>
  <c r="G142" i="9" s="1"/>
  <c r="H142" i="9" s="1"/>
  <c r="I142" i="9" s="1"/>
  <c r="J142" i="9" s="1"/>
  <c r="K142" i="9" s="1"/>
  <c r="L142" i="9" s="1"/>
  <c r="M142" i="9" s="1"/>
  <c r="N142" i="9" s="1"/>
  <c r="O142" i="9" s="1"/>
  <c r="P142" i="9" s="1"/>
  <c r="Q142" i="9" s="1"/>
  <c r="R142" i="9" s="1"/>
  <c r="S142" i="9" s="1"/>
  <c r="T142" i="9" s="1"/>
  <c r="D143" i="9"/>
  <c r="E143" i="9" s="1"/>
  <c r="F143" i="9" s="1"/>
  <c r="G143" i="9" s="1"/>
  <c r="H143" i="9" s="1"/>
  <c r="I143" i="9" s="1"/>
  <c r="J143" i="9" s="1"/>
  <c r="K143" i="9" s="1"/>
  <c r="L143" i="9" s="1"/>
  <c r="M143" i="9" s="1"/>
  <c r="N143" i="9" s="1"/>
  <c r="O143" i="9" s="1"/>
  <c r="P143" i="9" s="1"/>
  <c r="Q143" i="9" s="1"/>
  <c r="R143" i="9" s="1"/>
  <c r="S143" i="9" s="1"/>
  <c r="T143" i="9" s="1"/>
  <c r="D144" i="9"/>
  <c r="E144" i="9" s="1"/>
  <c r="F144" i="9" s="1"/>
  <c r="G144" i="9" s="1"/>
  <c r="H144" i="9" s="1"/>
  <c r="I144" i="9" s="1"/>
  <c r="J144" i="9" s="1"/>
  <c r="K144" i="9" s="1"/>
  <c r="L144" i="9" s="1"/>
  <c r="M144" i="9" s="1"/>
  <c r="N144" i="9" s="1"/>
  <c r="O144" i="9" s="1"/>
  <c r="P144" i="9" s="1"/>
  <c r="Q144" i="9" s="1"/>
  <c r="R144" i="9" s="1"/>
  <c r="S144" i="9" s="1"/>
  <c r="T144" i="9" s="1"/>
  <c r="D145" i="9"/>
  <c r="E145" i="9" s="1"/>
  <c r="F145" i="9" s="1"/>
  <c r="G145" i="9" s="1"/>
  <c r="H145" i="9" s="1"/>
  <c r="I145" i="9" s="1"/>
  <c r="J145" i="9" s="1"/>
  <c r="K145" i="9" s="1"/>
  <c r="L145" i="9" s="1"/>
  <c r="M145" i="9" s="1"/>
  <c r="N145" i="9" s="1"/>
  <c r="O145" i="9" s="1"/>
  <c r="P145" i="9" s="1"/>
  <c r="Q145" i="9" s="1"/>
  <c r="R145" i="9" s="1"/>
  <c r="S145" i="9" s="1"/>
  <c r="T145" i="9" s="1"/>
  <c r="D146" i="9"/>
  <c r="E146" i="9" s="1"/>
  <c r="F146" i="9" s="1"/>
  <c r="G146" i="9" s="1"/>
  <c r="H146" i="9" s="1"/>
  <c r="I146" i="9" s="1"/>
  <c r="J146" i="9" s="1"/>
  <c r="K146" i="9" s="1"/>
  <c r="L146" i="9" s="1"/>
  <c r="M146" i="9" s="1"/>
  <c r="N146" i="9" s="1"/>
  <c r="O146" i="9" s="1"/>
  <c r="P146" i="9" s="1"/>
  <c r="Q146" i="9" s="1"/>
  <c r="R146" i="9" s="1"/>
  <c r="S146" i="9" s="1"/>
  <c r="T146" i="9" s="1"/>
  <c r="D147" i="9"/>
  <c r="E147" i="9" s="1"/>
  <c r="F147" i="9" s="1"/>
  <c r="G147" i="9" s="1"/>
  <c r="H147" i="9" s="1"/>
  <c r="I147" i="9" s="1"/>
  <c r="J147" i="9" s="1"/>
  <c r="K147" i="9" s="1"/>
  <c r="L147" i="9" s="1"/>
  <c r="M147" i="9" s="1"/>
  <c r="N147" i="9" s="1"/>
  <c r="O147" i="9" s="1"/>
  <c r="P147" i="9" s="1"/>
  <c r="Q147" i="9" s="1"/>
  <c r="R147" i="9" s="1"/>
  <c r="S147" i="9" s="1"/>
  <c r="T147" i="9" s="1"/>
  <c r="D148" i="9"/>
  <c r="E148" i="9" s="1"/>
  <c r="F148" i="9" s="1"/>
  <c r="G148" i="9" s="1"/>
  <c r="H148" i="9" s="1"/>
  <c r="I148" i="9" s="1"/>
  <c r="J148" i="9" s="1"/>
  <c r="K148" i="9" s="1"/>
  <c r="L148" i="9" s="1"/>
  <c r="M148" i="9" s="1"/>
  <c r="N148" i="9" s="1"/>
  <c r="O148" i="9" s="1"/>
  <c r="P148" i="9" s="1"/>
  <c r="Q148" i="9" s="1"/>
  <c r="R148" i="9" s="1"/>
  <c r="S148" i="9" s="1"/>
  <c r="T148" i="9" s="1"/>
  <c r="D149" i="9"/>
  <c r="E149" i="9" s="1"/>
  <c r="F149" i="9" s="1"/>
  <c r="G149" i="9" s="1"/>
  <c r="H149" i="9" s="1"/>
  <c r="I149" i="9" s="1"/>
  <c r="J149" i="9" s="1"/>
  <c r="K149" i="9" s="1"/>
  <c r="L149" i="9" s="1"/>
  <c r="M149" i="9" s="1"/>
  <c r="N149" i="9" s="1"/>
  <c r="O149" i="9" s="1"/>
  <c r="P149" i="9" s="1"/>
  <c r="Q149" i="9" s="1"/>
  <c r="R149" i="9" s="1"/>
  <c r="S149" i="9" s="1"/>
  <c r="T149" i="9" s="1"/>
  <c r="D150" i="9"/>
  <c r="E150" i="9" s="1"/>
  <c r="F150" i="9" s="1"/>
  <c r="G150" i="9" s="1"/>
  <c r="H150" i="9" s="1"/>
  <c r="I150" i="9" s="1"/>
  <c r="J150" i="9" s="1"/>
  <c r="K150" i="9" s="1"/>
  <c r="L150" i="9" s="1"/>
  <c r="M150" i="9" s="1"/>
  <c r="N150" i="9" s="1"/>
  <c r="O150" i="9" s="1"/>
  <c r="P150" i="9" s="1"/>
  <c r="Q150" i="9" s="1"/>
  <c r="R150" i="9" s="1"/>
  <c r="S150" i="9" s="1"/>
  <c r="T150" i="9" s="1"/>
  <c r="D151" i="9"/>
  <c r="E151" i="9" s="1"/>
  <c r="F151" i="9" s="1"/>
  <c r="G151" i="9" s="1"/>
  <c r="H151" i="9" s="1"/>
  <c r="I151" i="9" s="1"/>
  <c r="J151" i="9" s="1"/>
  <c r="K151" i="9" s="1"/>
  <c r="L151" i="9" s="1"/>
  <c r="M151" i="9" s="1"/>
  <c r="N151" i="9" s="1"/>
  <c r="O151" i="9" s="1"/>
  <c r="P151" i="9" s="1"/>
  <c r="Q151" i="9" s="1"/>
  <c r="R151" i="9" s="1"/>
  <c r="S151" i="9" s="1"/>
  <c r="T151" i="9" s="1"/>
  <c r="D152" i="9"/>
  <c r="E152" i="9" s="1"/>
  <c r="F152" i="9" s="1"/>
  <c r="G152" i="9" s="1"/>
  <c r="H152" i="9" s="1"/>
  <c r="I152" i="9" s="1"/>
  <c r="J152" i="9" s="1"/>
  <c r="K152" i="9" s="1"/>
  <c r="L152" i="9" s="1"/>
  <c r="M152" i="9" s="1"/>
  <c r="N152" i="9" s="1"/>
  <c r="O152" i="9" s="1"/>
  <c r="P152" i="9" s="1"/>
  <c r="Q152" i="9" s="1"/>
  <c r="R152" i="9" s="1"/>
  <c r="S152" i="9" s="1"/>
  <c r="T152" i="9" s="1"/>
  <c r="D153" i="9"/>
  <c r="E153" i="9" s="1"/>
  <c r="F153" i="9" s="1"/>
  <c r="G153" i="9" s="1"/>
  <c r="H153" i="9" s="1"/>
  <c r="I153" i="9" s="1"/>
  <c r="J153" i="9" s="1"/>
  <c r="K153" i="9" s="1"/>
  <c r="L153" i="9" s="1"/>
  <c r="M153" i="9" s="1"/>
  <c r="N153" i="9" s="1"/>
  <c r="O153" i="9" s="1"/>
  <c r="P153" i="9" s="1"/>
  <c r="Q153" i="9" s="1"/>
  <c r="R153" i="9" s="1"/>
  <c r="S153" i="9" s="1"/>
  <c r="T153" i="9" s="1"/>
  <c r="D140" i="9"/>
  <c r="E140" i="9" s="1"/>
  <c r="F140" i="9" s="1"/>
  <c r="G140" i="9" s="1"/>
  <c r="E95" i="9" l="1"/>
  <c r="E101" i="9"/>
  <c r="E106" i="9"/>
  <c r="E97" i="9"/>
  <c r="E108" i="9"/>
  <c r="E104" i="9"/>
  <c r="H106" i="9"/>
  <c r="E94" i="9"/>
  <c r="E99" i="9"/>
  <c r="E96" i="9"/>
  <c r="E98" i="9"/>
  <c r="E100" i="9"/>
  <c r="E102" i="9"/>
  <c r="E107" i="9"/>
  <c r="E105" i="9"/>
  <c r="G139" i="9"/>
  <c r="H140" i="9"/>
  <c r="I140" i="9" s="1"/>
  <c r="J140" i="9" s="1"/>
  <c r="K140" i="9" s="1"/>
  <c r="L140" i="9" s="1"/>
  <c r="M140" i="9" s="1"/>
  <c r="N140" i="9" s="1"/>
  <c r="O140" i="9" s="1"/>
  <c r="P140" i="9" s="1"/>
  <c r="Q140" i="9" s="1"/>
  <c r="R140" i="9" s="1"/>
  <c r="S140" i="9" s="1"/>
  <c r="T140" i="9" s="1"/>
  <c r="E139" i="9"/>
  <c r="E93" i="9" l="1"/>
  <c r="F18" i="4"/>
  <c r="G18" i="4"/>
  <c r="H18" i="4"/>
  <c r="H20" i="4" s="1"/>
  <c r="I18" i="4"/>
  <c r="J18" i="4"/>
  <c r="J20" i="4" s="1"/>
  <c r="K18" i="4"/>
  <c r="L18" i="4"/>
  <c r="L20" i="4" s="1"/>
  <c r="M18" i="4"/>
  <c r="N18" i="4"/>
  <c r="N20" i="4" s="1"/>
  <c r="O18" i="4"/>
  <c r="P18" i="4"/>
  <c r="P20" i="4" s="1"/>
  <c r="Q18" i="4"/>
  <c r="R18" i="4"/>
  <c r="R20" i="4" s="1"/>
  <c r="S18" i="4"/>
  <c r="T18" i="4"/>
  <c r="T20" i="4" s="1"/>
  <c r="E18" i="4"/>
  <c r="G20" i="4" s="1"/>
  <c r="D18" i="4"/>
  <c r="E20" i="4" s="1"/>
  <c r="E17" i="4" s="1"/>
  <c r="D17" i="4"/>
  <c r="C17" i="4"/>
  <c r="D20" i="4" s="1"/>
  <c r="D37" i="4"/>
  <c r="S20" i="4"/>
  <c r="Q20" i="4"/>
  <c r="O20" i="4"/>
  <c r="M20" i="4"/>
  <c r="K20" i="4"/>
  <c r="I20" i="4"/>
  <c r="F20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E22" i="4" s="1"/>
  <c r="D25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E27" i="4" s="1"/>
  <c r="D30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E32" i="4" s="1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E37" i="4" s="1"/>
  <c r="D40" i="4"/>
  <c r="C51" i="4"/>
  <c r="D56" i="4"/>
  <c r="E12" i="8"/>
  <c r="F12" i="8"/>
  <c r="G12" i="8"/>
  <c r="H12" i="8"/>
  <c r="J12" i="8"/>
  <c r="K12" i="8"/>
  <c r="L12" i="8"/>
  <c r="M12" i="8"/>
  <c r="N12" i="8"/>
  <c r="O12" i="8"/>
  <c r="P12" i="8"/>
  <c r="Q12" i="8"/>
  <c r="R12" i="8"/>
  <c r="S12" i="8"/>
  <c r="T12" i="8"/>
  <c r="D12" i="8"/>
  <c r="G37" i="4" l="1"/>
  <c r="J37" i="4" s="1"/>
  <c r="M37" i="4" s="1"/>
  <c r="P37" i="4" s="1"/>
  <c r="S37" i="4" s="1"/>
  <c r="H37" i="4"/>
  <c r="K37" i="4" s="1"/>
  <c r="N37" i="4" s="1"/>
  <c r="Q37" i="4" s="1"/>
  <c r="T37" i="4" s="1"/>
  <c r="F37" i="4"/>
  <c r="I37" i="4" s="1"/>
  <c r="L37" i="4" s="1"/>
  <c r="O37" i="4" s="1"/>
  <c r="R37" i="4" s="1"/>
  <c r="G27" i="4"/>
  <c r="J27" i="4" s="1"/>
  <c r="M27" i="4" s="1"/>
  <c r="P27" i="4" s="1"/>
  <c r="S27" i="4" s="1"/>
  <c r="F27" i="4"/>
  <c r="I27" i="4" s="1"/>
  <c r="L27" i="4" s="1"/>
  <c r="O27" i="4" s="1"/>
  <c r="R27" i="4" s="1"/>
  <c r="H27" i="4"/>
  <c r="K27" i="4" s="1"/>
  <c r="N27" i="4" s="1"/>
  <c r="Q27" i="4" s="1"/>
  <c r="T27" i="4" s="1"/>
  <c r="G17" i="4"/>
  <c r="J17" i="4" s="1"/>
  <c r="M17" i="4" s="1"/>
  <c r="P17" i="4" s="1"/>
  <c r="S17" i="4" s="1"/>
  <c r="H17" i="4"/>
  <c r="K17" i="4" s="1"/>
  <c r="N17" i="4" s="1"/>
  <c r="Q17" i="4" s="1"/>
  <c r="T17" i="4" s="1"/>
  <c r="F17" i="4"/>
  <c r="I17" i="4" s="1"/>
  <c r="L17" i="4" s="1"/>
  <c r="O17" i="4" s="1"/>
  <c r="R17" i="4" s="1"/>
  <c r="H32" i="4"/>
  <c r="K32" i="4" s="1"/>
  <c r="N32" i="4" s="1"/>
  <c r="Q32" i="4" s="1"/>
  <c r="T32" i="4" s="1"/>
  <c r="G22" i="4"/>
  <c r="J22" i="4" s="1"/>
  <c r="M22" i="4" s="1"/>
  <c r="P22" i="4" s="1"/>
  <c r="S22" i="4" s="1"/>
  <c r="F22" i="4"/>
  <c r="I22" i="4" s="1"/>
  <c r="L22" i="4" s="1"/>
  <c r="O22" i="4" s="1"/>
  <c r="R22" i="4" s="1"/>
  <c r="H22" i="4"/>
  <c r="K22" i="4" s="1"/>
  <c r="N22" i="4" s="1"/>
  <c r="Q22" i="4" s="1"/>
  <c r="T22" i="4" s="1"/>
  <c r="G32" i="4"/>
  <c r="J32" i="4" s="1"/>
  <c r="M32" i="4" s="1"/>
  <c r="P32" i="4" s="1"/>
  <c r="S32" i="4" s="1"/>
  <c r="F32" i="4"/>
  <c r="I32" i="4" s="1"/>
  <c r="L32" i="4" s="1"/>
  <c r="O32" i="4" s="1"/>
  <c r="R32" i="4" s="1"/>
  <c r="C43" i="4"/>
  <c r="E155" i="9"/>
  <c r="E77" i="9"/>
  <c r="E81" i="9"/>
  <c r="D109" i="9"/>
  <c r="E109" i="9"/>
  <c r="E110" i="9" s="1"/>
  <c r="F109" i="9"/>
  <c r="G109" i="9"/>
  <c r="H109" i="9"/>
  <c r="I109" i="9"/>
  <c r="J109" i="9"/>
  <c r="K109" i="9"/>
  <c r="L109" i="9"/>
  <c r="M109" i="9"/>
  <c r="N109" i="9"/>
  <c r="O109" i="9"/>
  <c r="P109" i="9"/>
  <c r="Q109" i="9"/>
  <c r="R109" i="9"/>
  <c r="S109" i="9"/>
  <c r="T109" i="9"/>
  <c r="E125" i="9"/>
  <c r="D139" i="9"/>
  <c r="F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C139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C44" i="8"/>
  <c r="E84" i="9" l="1"/>
  <c r="D77" i="9"/>
  <c r="E78" i="9" s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D19" i="8"/>
  <c r="D18" i="8"/>
  <c r="C18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E28" i="8" s="1"/>
  <c r="D31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D109" i="8"/>
  <c r="T52" i="8"/>
  <c r="S52" i="8"/>
  <c r="R52" i="8"/>
  <c r="Q52" i="8"/>
  <c r="P52" i="8"/>
  <c r="O52" i="8"/>
  <c r="N52" i="8"/>
  <c r="M52" i="8"/>
  <c r="L52" i="8"/>
  <c r="K52" i="8"/>
  <c r="J52" i="8"/>
  <c r="I52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D45" i="8"/>
  <c r="D44" i="8"/>
  <c r="E65" i="8"/>
  <c r="F65" i="8"/>
  <c r="G65" i="8"/>
  <c r="H65" i="8"/>
  <c r="I65" i="8"/>
  <c r="I12" i="8" s="1"/>
  <c r="J65" i="8"/>
  <c r="K65" i="8"/>
  <c r="L65" i="8"/>
  <c r="M65" i="8"/>
  <c r="N65" i="8"/>
  <c r="O65" i="8"/>
  <c r="P65" i="8"/>
  <c r="Q65" i="8"/>
  <c r="R65" i="8"/>
  <c r="S65" i="8"/>
  <c r="T65" i="8"/>
  <c r="E80" i="8"/>
  <c r="F80" i="8"/>
  <c r="G80" i="8"/>
  <c r="G82" i="8" s="1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E130" i="9" l="1"/>
  <c r="H28" i="8"/>
  <c r="K28" i="8" s="1"/>
  <c r="N28" i="8" s="1"/>
  <c r="Q28" i="8" s="1"/>
  <c r="T28" i="8" s="1"/>
  <c r="G28" i="8"/>
  <c r="J28" i="8" s="1"/>
  <c r="M28" i="8" s="1"/>
  <c r="P28" i="8" s="1"/>
  <c r="S28" i="8" s="1"/>
  <c r="F28" i="8"/>
  <c r="I28" i="8" s="1"/>
  <c r="L28" i="8" s="1"/>
  <c r="O28" i="8" s="1"/>
  <c r="R28" i="8" s="1"/>
  <c r="Q82" i="8"/>
  <c r="M82" i="8"/>
  <c r="I82" i="8"/>
  <c r="O82" i="8"/>
  <c r="K82" i="8"/>
  <c r="T82" i="8"/>
  <c r="R82" i="8"/>
  <c r="P82" i="8"/>
  <c r="N82" i="8"/>
  <c r="L82" i="8"/>
  <c r="J82" i="8"/>
  <c r="H82" i="8"/>
  <c r="F82" i="8"/>
  <c r="S82" i="8"/>
  <c r="H39" i="6" l="1"/>
  <c r="G39" i="6"/>
  <c r="F39" i="6"/>
  <c r="D25" i="6"/>
  <c r="I25" i="6"/>
  <c r="J25" i="6"/>
  <c r="K25" i="6"/>
  <c r="L25" i="6"/>
  <c r="M25" i="6"/>
  <c r="N25" i="6"/>
  <c r="O25" i="6"/>
  <c r="P25" i="6"/>
  <c r="Q25" i="6"/>
  <c r="R25" i="6"/>
  <c r="S25" i="6"/>
  <c r="T25" i="6"/>
  <c r="D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G19" i="6"/>
  <c r="G17" i="6" s="1"/>
  <c r="G15" i="6" s="1"/>
  <c r="H19" i="6"/>
  <c r="H17" i="6" s="1"/>
  <c r="H15" i="6" s="1"/>
  <c r="D19" i="6"/>
  <c r="D20" i="6"/>
  <c r="O7" i="9" l="1"/>
  <c r="N7" i="9"/>
  <c r="M7" i="9"/>
  <c r="L7" i="9"/>
  <c r="K7" i="9"/>
  <c r="J7" i="9"/>
  <c r="I7" i="9"/>
  <c r="H7" i="9"/>
  <c r="G7" i="9"/>
  <c r="F7" i="9"/>
  <c r="E7" i="9"/>
  <c r="H64" i="6"/>
  <c r="G64" i="6"/>
  <c r="E20" i="6"/>
  <c r="E19" i="6"/>
  <c r="E17" i="6" s="1"/>
  <c r="E15" i="6" s="1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E124" i="8" s="1"/>
  <c r="D127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E129" i="8" s="1"/>
  <c r="D13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D122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E114" i="8" s="1"/>
  <c r="D11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D107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E99" i="8" s="1"/>
  <c r="D102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E94" i="8" s="1"/>
  <c r="D97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E89" i="8" s="1"/>
  <c r="E79" i="8" s="1"/>
  <c r="D92" i="8"/>
  <c r="D8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D77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E69" i="8" s="1"/>
  <c r="D72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D57" i="8"/>
  <c r="H52" i="8"/>
  <c r="H49" i="8" s="1"/>
  <c r="K49" i="8" s="1"/>
  <c r="N49" i="8" s="1"/>
  <c r="Q49" i="8" s="1"/>
  <c r="T49" i="8" s="1"/>
  <c r="G52" i="8"/>
  <c r="G49" i="8" s="1"/>
  <c r="J49" i="8" s="1"/>
  <c r="M49" i="8" s="1"/>
  <c r="P49" i="8" s="1"/>
  <c r="S49" i="8" s="1"/>
  <c r="F52" i="8"/>
  <c r="F49" i="8" s="1"/>
  <c r="I49" i="8" s="1"/>
  <c r="L49" i="8" s="1"/>
  <c r="O49" i="8" s="1"/>
  <c r="R49" i="8" s="1"/>
  <c r="E52" i="8"/>
  <c r="E49" i="8" s="1"/>
  <c r="D5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E39" i="8" s="1"/>
  <c r="D42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E34" i="8" s="1"/>
  <c r="D37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E23" i="8" s="1"/>
  <c r="E18" i="8" s="1"/>
  <c r="D26" i="8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D13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37" i="5"/>
  <c r="G37" i="5" s="1"/>
  <c r="J37" i="5" s="1"/>
  <c r="M37" i="5" s="1"/>
  <c r="E40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C48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C47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C44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C43" i="5"/>
  <c r="E9" i="7"/>
  <c r="C29" i="7"/>
  <c r="F30" i="7"/>
  <c r="F32" i="7" s="1"/>
  <c r="E30" i="7"/>
  <c r="D30" i="7"/>
  <c r="H42" i="7"/>
  <c r="H37" i="7"/>
  <c r="G37" i="7"/>
  <c r="F37" i="7"/>
  <c r="G42" i="7"/>
  <c r="F42" i="7"/>
  <c r="E42" i="7"/>
  <c r="D42" i="7"/>
  <c r="D39" i="7" s="1"/>
  <c r="E37" i="7"/>
  <c r="E34" i="7" s="1"/>
  <c r="D37" i="7"/>
  <c r="H26" i="7"/>
  <c r="G26" i="7"/>
  <c r="F26" i="7"/>
  <c r="H21" i="7"/>
  <c r="G21" i="7"/>
  <c r="F21" i="7"/>
  <c r="H23" i="7"/>
  <c r="E26" i="7"/>
  <c r="D26" i="7"/>
  <c r="E18" i="7"/>
  <c r="H18" i="7" s="1"/>
  <c r="E21" i="7"/>
  <c r="D21" i="7"/>
  <c r="H16" i="7"/>
  <c r="F16" i="7"/>
  <c r="E13" i="7"/>
  <c r="E8" i="7" s="1"/>
  <c r="E16" i="7"/>
  <c r="D16" i="7"/>
  <c r="S7" i="6"/>
  <c r="P7" i="6"/>
  <c r="O7" i="6"/>
  <c r="N7" i="6"/>
  <c r="M7" i="6"/>
  <c r="L7" i="6"/>
  <c r="K7" i="6"/>
  <c r="J7" i="6"/>
  <c r="I7" i="6"/>
  <c r="F64" i="6"/>
  <c r="E64" i="6"/>
  <c r="E45" i="6"/>
  <c r="E39" i="6"/>
  <c r="H23" i="8" l="1"/>
  <c r="H18" i="8" s="1"/>
  <c r="E39" i="7"/>
  <c r="D29" i="7"/>
  <c r="H34" i="7"/>
  <c r="G34" i="7"/>
  <c r="F34" i="7"/>
  <c r="E29" i="7"/>
  <c r="G18" i="7"/>
  <c r="F23" i="7"/>
  <c r="G23" i="7"/>
  <c r="F37" i="5"/>
  <c r="I37" i="5" s="1"/>
  <c r="L37" i="5" s="1"/>
  <c r="H37" i="5"/>
  <c r="K37" i="5" s="1"/>
  <c r="N37" i="5" s="1"/>
  <c r="P37" i="5"/>
  <c r="S37" i="5" s="1"/>
  <c r="F13" i="7"/>
  <c r="O37" i="5"/>
  <c r="Q37" i="5"/>
  <c r="T37" i="5" s="1"/>
  <c r="F39" i="8"/>
  <c r="F124" i="8"/>
  <c r="I124" i="8" s="1"/>
  <c r="L124" i="8" s="1"/>
  <c r="O124" i="8" s="1"/>
  <c r="R124" i="8" s="1"/>
  <c r="F129" i="8"/>
  <c r="I129" i="8" s="1"/>
  <c r="L129" i="8" s="1"/>
  <c r="O129" i="8" s="1"/>
  <c r="R129" i="8" s="1"/>
  <c r="G129" i="8"/>
  <c r="J129" i="8" s="1"/>
  <c r="M129" i="8" s="1"/>
  <c r="P129" i="8" s="1"/>
  <c r="S129" i="8" s="1"/>
  <c r="F89" i="8"/>
  <c r="I89" i="8" s="1"/>
  <c r="L89" i="8" s="1"/>
  <c r="O89" i="8" s="1"/>
  <c r="R89" i="8" s="1"/>
  <c r="H99" i="8"/>
  <c r="K99" i="8" s="1"/>
  <c r="N99" i="8" s="1"/>
  <c r="Q99" i="8" s="1"/>
  <c r="T99" i="8" s="1"/>
  <c r="G94" i="8"/>
  <c r="J94" i="8" s="1"/>
  <c r="M94" i="8" s="1"/>
  <c r="P94" i="8" s="1"/>
  <c r="S94" i="8" s="1"/>
  <c r="F94" i="8"/>
  <c r="I94" i="8" s="1"/>
  <c r="L94" i="8" s="1"/>
  <c r="O94" i="8" s="1"/>
  <c r="R94" i="8" s="1"/>
  <c r="H129" i="8"/>
  <c r="K129" i="8" s="1"/>
  <c r="N129" i="8" s="1"/>
  <c r="Q129" i="8" s="1"/>
  <c r="T129" i="8" s="1"/>
  <c r="G23" i="8"/>
  <c r="G18" i="8" s="1"/>
  <c r="F23" i="8"/>
  <c r="F18" i="8" s="1"/>
  <c r="H39" i="8"/>
  <c r="G99" i="8"/>
  <c r="J99" i="8" s="1"/>
  <c r="M99" i="8" s="1"/>
  <c r="P99" i="8" s="1"/>
  <c r="S99" i="8" s="1"/>
  <c r="H124" i="8"/>
  <c r="K124" i="8" s="1"/>
  <c r="N124" i="8" s="1"/>
  <c r="Q124" i="8" s="1"/>
  <c r="T124" i="8" s="1"/>
  <c r="G124" i="8"/>
  <c r="J124" i="8" s="1"/>
  <c r="M124" i="8" s="1"/>
  <c r="P124" i="8" s="1"/>
  <c r="S124" i="8" s="1"/>
  <c r="H114" i="8"/>
  <c r="F114" i="8"/>
  <c r="G114" i="8"/>
  <c r="F99" i="8"/>
  <c r="I99" i="8" s="1"/>
  <c r="L99" i="8" s="1"/>
  <c r="O99" i="8" s="1"/>
  <c r="R99" i="8" s="1"/>
  <c r="H94" i="8"/>
  <c r="K94" i="8" s="1"/>
  <c r="N94" i="8" s="1"/>
  <c r="Q94" i="8" s="1"/>
  <c r="T94" i="8" s="1"/>
  <c r="G39" i="8"/>
  <c r="F34" i="8"/>
  <c r="I34" i="8" s="1"/>
  <c r="L34" i="8" s="1"/>
  <c r="O34" i="8" s="1"/>
  <c r="R34" i="8" s="1"/>
  <c r="G34" i="8"/>
  <c r="J34" i="8" s="1"/>
  <c r="M34" i="8" s="1"/>
  <c r="P34" i="8" s="1"/>
  <c r="S34" i="8" s="1"/>
  <c r="H34" i="8"/>
  <c r="K34" i="8" s="1"/>
  <c r="N34" i="8" s="1"/>
  <c r="Q34" i="8" s="1"/>
  <c r="T34" i="8" s="1"/>
  <c r="H89" i="8"/>
  <c r="K89" i="8" s="1"/>
  <c r="N89" i="8" s="1"/>
  <c r="Q89" i="8" s="1"/>
  <c r="T89" i="8" s="1"/>
  <c r="G89" i="8"/>
  <c r="J89" i="8" s="1"/>
  <c r="M89" i="8" s="1"/>
  <c r="P89" i="8" s="1"/>
  <c r="S89" i="8" s="1"/>
  <c r="G69" i="8"/>
  <c r="F69" i="8"/>
  <c r="H69" i="8"/>
  <c r="R37" i="5"/>
  <c r="F18" i="7"/>
  <c r="D89" i="4"/>
  <c r="D76" i="4"/>
  <c r="D65" i="4"/>
  <c r="D59" i="4"/>
  <c r="D35" i="5"/>
  <c r="D30" i="5"/>
  <c r="D25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C49" i="5"/>
  <c r="C46" i="5"/>
  <c r="C45" i="5"/>
  <c r="H35" i="5"/>
  <c r="G35" i="5"/>
  <c r="E35" i="5"/>
  <c r="D32" i="5"/>
  <c r="J114" i="8" l="1"/>
  <c r="K114" i="8"/>
  <c r="I114" i="8"/>
  <c r="I69" i="8"/>
  <c r="K69" i="8"/>
  <c r="J69" i="8"/>
  <c r="H39" i="7"/>
  <c r="G39" i="7"/>
  <c r="F39" i="7"/>
  <c r="E32" i="5"/>
  <c r="G32" i="5" s="1"/>
  <c r="G30" i="5"/>
  <c r="H30" i="5"/>
  <c r="F30" i="5"/>
  <c r="E30" i="5"/>
  <c r="E27" i="5" s="1"/>
  <c r="H27" i="5" s="1"/>
  <c r="H25" i="5"/>
  <c r="G25" i="5"/>
  <c r="F25" i="5"/>
  <c r="E25" i="5"/>
  <c r="E22" i="5" s="1"/>
  <c r="H22" i="5" s="1"/>
  <c r="D22" i="5"/>
  <c r="H20" i="5"/>
  <c r="G20" i="5"/>
  <c r="F20" i="5"/>
  <c r="E20" i="5"/>
  <c r="D17" i="5"/>
  <c r="D12" i="5" s="1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E56" i="4" s="1"/>
  <c r="D62" i="4"/>
  <c r="H65" i="4"/>
  <c r="G65" i="4"/>
  <c r="F65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E68" i="4"/>
  <c r="E52" i="4" s="1"/>
  <c r="F68" i="4"/>
  <c r="F52" i="4" s="1"/>
  <c r="G68" i="4"/>
  <c r="G52" i="4" s="1"/>
  <c r="H68" i="4"/>
  <c r="H52" i="4" s="1"/>
  <c r="I68" i="4"/>
  <c r="I52" i="4" s="1"/>
  <c r="J68" i="4"/>
  <c r="J52" i="4" s="1"/>
  <c r="K68" i="4"/>
  <c r="K52" i="4" s="1"/>
  <c r="L68" i="4"/>
  <c r="L52" i="4" s="1"/>
  <c r="M68" i="4"/>
  <c r="M52" i="4" s="1"/>
  <c r="N68" i="4"/>
  <c r="N52" i="4" s="1"/>
  <c r="O68" i="4"/>
  <c r="O52" i="4" s="1"/>
  <c r="P68" i="4"/>
  <c r="P52" i="4" s="1"/>
  <c r="Q68" i="4"/>
  <c r="Q52" i="4" s="1"/>
  <c r="R68" i="4"/>
  <c r="R52" i="4" s="1"/>
  <c r="S68" i="4"/>
  <c r="S52" i="4" s="1"/>
  <c r="T68" i="4"/>
  <c r="T52" i="4" s="1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D69" i="4"/>
  <c r="D68" i="4"/>
  <c r="H76" i="4"/>
  <c r="H70" i="4" s="1"/>
  <c r="F76" i="4"/>
  <c r="F70" i="4" s="1"/>
  <c r="G76" i="4"/>
  <c r="G70" i="4" s="1"/>
  <c r="R89" i="4"/>
  <c r="L89" i="4"/>
  <c r="L82" i="4" s="1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E81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G89" i="4"/>
  <c r="G82" i="4" s="1"/>
  <c r="F89" i="4"/>
  <c r="F82" i="4" s="1"/>
  <c r="S54" i="4" l="1"/>
  <c r="S44" i="4"/>
  <c r="Q54" i="4"/>
  <c r="Q44" i="4"/>
  <c r="O54" i="4"/>
  <c r="O44" i="4"/>
  <c r="M54" i="4"/>
  <c r="M44" i="4"/>
  <c r="K54" i="4"/>
  <c r="K44" i="4"/>
  <c r="I54" i="4"/>
  <c r="I44" i="4"/>
  <c r="G54" i="4"/>
  <c r="G44" i="4"/>
  <c r="D70" i="4"/>
  <c r="D52" i="4"/>
  <c r="E54" i="4" s="1"/>
  <c r="T44" i="4"/>
  <c r="T46" i="4" s="1"/>
  <c r="T54" i="4"/>
  <c r="R44" i="4"/>
  <c r="R46" i="4" s="1"/>
  <c r="R54" i="4"/>
  <c r="P44" i="4"/>
  <c r="P46" i="4" s="1"/>
  <c r="P54" i="4"/>
  <c r="N44" i="4"/>
  <c r="N46" i="4" s="1"/>
  <c r="N54" i="4"/>
  <c r="L44" i="4"/>
  <c r="L46" i="4" s="1"/>
  <c r="L54" i="4"/>
  <c r="J44" i="4"/>
  <c r="J46" i="4" s="1"/>
  <c r="J54" i="4"/>
  <c r="H44" i="4"/>
  <c r="H54" i="4"/>
  <c r="F44" i="4"/>
  <c r="F54" i="4"/>
  <c r="F56" i="4"/>
  <c r="H56" i="4"/>
  <c r="E51" i="4"/>
  <c r="G56" i="4"/>
  <c r="M69" i="8"/>
  <c r="L69" i="8"/>
  <c r="L114" i="8"/>
  <c r="N114" i="8"/>
  <c r="M114" i="8"/>
  <c r="N69" i="8"/>
  <c r="E17" i="5"/>
  <c r="E12" i="5" s="1"/>
  <c r="D20" i="5"/>
  <c r="H32" i="5"/>
  <c r="F22" i="5"/>
  <c r="G22" i="5"/>
  <c r="G27" i="5"/>
  <c r="F27" i="5"/>
  <c r="H89" i="4"/>
  <c r="H82" i="4" s="1"/>
  <c r="D86" i="4"/>
  <c r="D73" i="4"/>
  <c r="D67" i="4"/>
  <c r="D51" i="4" s="1"/>
  <c r="I56" i="4" l="1"/>
  <c r="F51" i="4"/>
  <c r="G51" i="4"/>
  <c r="J56" i="4"/>
  <c r="K56" i="4"/>
  <c r="H51" i="4"/>
  <c r="D54" i="4"/>
  <c r="I46" i="4"/>
  <c r="K46" i="4"/>
  <c r="M46" i="4"/>
  <c r="O46" i="4"/>
  <c r="Q46" i="4"/>
  <c r="S46" i="4"/>
  <c r="P114" i="8"/>
  <c r="Q114" i="8"/>
  <c r="O114" i="8"/>
  <c r="O69" i="8"/>
  <c r="P69" i="8"/>
  <c r="Q69" i="8"/>
  <c r="H17" i="5"/>
  <c r="H12" i="5" s="1"/>
  <c r="G17" i="5"/>
  <c r="G12" i="5" s="1"/>
  <c r="F17" i="5"/>
  <c r="E80" i="4"/>
  <c r="E44" i="4" s="1"/>
  <c r="D80" i="4"/>
  <c r="D82" i="4" s="1"/>
  <c r="D79" i="4"/>
  <c r="D43" i="4" s="1"/>
  <c r="D44" i="4" l="1"/>
  <c r="D46" i="4" s="1"/>
  <c r="G46" i="4"/>
  <c r="N56" i="4"/>
  <c r="K51" i="4"/>
  <c r="F46" i="4"/>
  <c r="L56" i="4"/>
  <c r="I51" i="4"/>
  <c r="M56" i="4"/>
  <c r="J51" i="4"/>
  <c r="H46" i="4"/>
  <c r="S69" i="8"/>
  <c r="R69" i="8"/>
  <c r="R114" i="8"/>
  <c r="T114" i="8"/>
  <c r="S114" i="8"/>
  <c r="T69" i="8"/>
  <c r="E89" i="4"/>
  <c r="E76" i="4"/>
  <c r="E70" i="4" s="1"/>
  <c r="E65" i="4"/>
  <c r="E62" i="4" s="1"/>
  <c r="E46" i="4" l="1"/>
  <c r="P56" i="4"/>
  <c r="M51" i="4"/>
  <c r="O56" i="4"/>
  <c r="L51" i="4"/>
  <c r="Q56" i="4"/>
  <c r="N51" i="4"/>
  <c r="G62" i="4"/>
  <c r="H62" i="4"/>
  <c r="F62" i="4"/>
  <c r="E82" i="4"/>
  <c r="E86" i="4"/>
  <c r="E73" i="4"/>
  <c r="C81" i="9"/>
  <c r="E122" i="8"/>
  <c r="E119" i="8" s="1"/>
  <c r="E109" i="8" s="1"/>
  <c r="D110" i="8"/>
  <c r="F112" i="8"/>
  <c r="G112" i="8"/>
  <c r="H112" i="8"/>
  <c r="P112" i="8"/>
  <c r="T112" i="8"/>
  <c r="E107" i="8"/>
  <c r="E104" i="8" s="1"/>
  <c r="E77" i="8"/>
  <c r="E74" i="8" s="1"/>
  <c r="E64" i="8" s="1"/>
  <c r="E57" i="8"/>
  <c r="E54" i="8" s="1"/>
  <c r="E44" i="8" s="1"/>
  <c r="S56" i="4" l="1"/>
  <c r="S51" i="4" s="1"/>
  <c r="P51" i="4"/>
  <c r="T56" i="4"/>
  <c r="T51" i="4" s="1"/>
  <c r="Q51" i="4"/>
  <c r="R56" i="4"/>
  <c r="R51" i="4" s="1"/>
  <c r="O51" i="4"/>
  <c r="E11" i="8"/>
  <c r="G119" i="8"/>
  <c r="H119" i="8"/>
  <c r="F119" i="8"/>
  <c r="L112" i="8"/>
  <c r="H104" i="8"/>
  <c r="K104" i="8" s="1"/>
  <c r="N104" i="8" s="1"/>
  <c r="Q104" i="8" s="1"/>
  <c r="T104" i="8" s="1"/>
  <c r="F104" i="8"/>
  <c r="I104" i="8" s="1"/>
  <c r="L104" i="8" s="1"/>
  <c r="O104" i="8" s="1"/>
  <c r="R104" i="8" s="1"/>
  <c r="G104" i="8"/>
  <c r="J104" i="8" s="1"/>
  <c r="M104" i="8" s="1"/>
  <c r="P104" i="8" s="1"/>
  <c r="S104" i="8" s="1"/>
  <c r="H74" i="8"/>
  <c r="H64" i="8" s="1"/>
  <c r="F74" i="8"/>
  <c r="F64" i="8" s="1"/>
  <c r="G74" i="8"/>
  <c r="G64" i="8" s="1"/>
  <c r="S112" i="8"/>
  <c r="O112" i="8"/>
  <c r="K112" i="8"/>
  <c r="R112" i="8"/>
  <c r="N112" i="8"/>
  <c r="J112" i="8"/>
  <c r="Q112" i="8"/>
  <c r="M112" i="8"/>
  <c r="I112" i="8"/>
  <c r="D112" i="8"/>
  <c r="G54" i="8"/>
  <c r="J39" i="8"/>
  <c r="M39" i="8" s="1"/>
  <c r="P39" i="8" s="1"/>
  <c r="S39" i="8" s="1"/>
  <c r="G84" i="8"/>
  <c r="H73" i="4"/>
  <c r="G73" i="4"/>
  <c r="G86" i="4"/>
  <c r="G79" i="4" s="1"/>
  <c r="G43" i="4" s="1"/>
  <c r="F86" i="4"/>
  <c r="F79" i="4" s="1"/>
  <c r="F43" i="4" s="1"/>
  <c r="E79" i="4"/>
  <c r="E43" i="4" s="1"/>
  <c r="F73" i="4"/>
  <c r="E112" i="8"/>
  <c r="K39" i="8"/>
  <c r="N39" i="8" s="1"/>
  <c r="Q39" i="8" s="1"/>
  <c r="T39" i="8" s="1"/>
  <c r="J23" i="8"/>
  <c r="J18" i="8" s="1"/>
  <c r="I39" i="8"/>
  <c r="L39" i="8" s="1"/>
  <c r="O39" i="8" s="1"/>
  <c r="R39" i="8" s="1"/>
  <c r="F54" i="8"/>
  <c r="H54" i="8"/>
  <c r="F84" i="8"/>
  <c r="H84" i="8"/>
  <c r="I23" i="8"/>
  <c r="I18" i="8" s="1"/>
  <c r="K23" i="8"/>
  <c r="K18" i="8" s="1"/>
  <c r="K54" i="8" l="1"/>
  <c r="H44" i="8"/>
  <c r="K119" i="8"/>
  <c r="H109" i="8"/>
  <c r="I54" i="8"/>
  <c r="F44" i="8"/>
  <c r="J54" i="8"/>
  <c r="G44" i="8"/>
  <c r="I119" i="8"/>
  <c r="F109" i="8"/>
  <c r="J119" i="8"/>
  <c r="G109" i="8"/>
  <c r="I84" i="8"/>
  <c r="F79" i="8"/>
  <c r="F11" i="8" s="1"/>
  <c r="J84" i="8"/>
  <c r="G79" i="8"/>
  <c r="G11" i="8" s="1"/>
  <c r="I74" i="8"/>
  <c r="K84" i="8"/>
  <c r="H79" i="8"/>
  <c r="J74" i="8"/>
  <c r="K74" i="8"/>
  <c r="K64" i="8" s="1"/>
  <c r="N23" i="8"/>
  <c r="N18" i="8" s="1"/>
  <c r="L23" i="8"/>
  <c r="L18" i="8" s="1"/>
  <c r="M23" i="8"/>
  <c r="M18" i="8" s="1"/>
  <c r="C123" i="9"/>
  <c r="C122" i="9"/>
  <c r="C121" i="9"/>
  <c r="C119" i="9"/>
  <c r="C118" i="9"/>
  <c r="C117" i="9"/>
  <c r="C116" i="9"/>
  <c r="C115" i="9"/>
  <c r="C112" i="9"/>
  <c r="C111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2" i="9"/>
  <c r="C90" i="9"/>
  <c r="C88" i="9"/>
  <c r="C86" i="9"/>
  <c r="C27" i="9"/>
  <c r="C77" i="9" s="1"/>
  <c r="C72" i="6"/>
  <c r="C66" i="6"/>
  <c r="C17" i="6"/>
  <c r="C25" i="5"/>
  <c r="C6" i="5"/>
  <c r="T108" i="9"/>
  <c r="S108" i="9"/>
  <c r="R108" i="9"/>
  <c r="Q108" i="9"/>
  <c r="P108" i="9"/>
  <c r="O108" i="9"/>
  <c r="T107" i="9"/>
  <c r="S107" i="9"/>
  <c r="R107" i="9"/>
  <c r="Q107" i="9"/>
  <c r="P107" i="9"/>
  <c r="O107" i="9"/>
  <c r="T106" i="9"/>
  <c r="T125" i="9" s="1"/>
  <c r="S106" i="9"/>
  <c r="S125" i="9" s="1"/>
  <c r="R106" i="9"/>
  <c r="R125" i="9" s="1"/>
  <c r="Q106" i="9"/>
  <c r="Q125" i="9" s="1"/>
  <c r="P106" i="9"/>
  <c r="P125" i="9" s="1"/>
  <c r="O106" i="9"/>
  <c r="O125" i="9" s="1"/>
  <c r="T105" i="9"/>
  <c r="S105" i="9"/>
  <c r="R105" i="9"/>
  <c r="Q105" i="9"/>
  <c r="P105" i="9"/>
  <c r="O105" i="9"/>
  <c r="T104" i="9"/>
  <c r="S104" i="9"/>
  <c r="R104" i="9"/>
  <c r="Q104" i="9"/>
  <c r="P104" i="9"/>
  <c r="O104" i="9"/>
  <c r="T103" i="9"/>
  <c r="S103" i="9"/>
  <c r="R103" i="9"/>
  <c r="Q103" i="9"/>
  <c r="P103" i="9"/>
  <c r="O103" i="9"/>
  <c r="T102" i="9"/>
  <c r="S102" i="9"/>
  <c r="R102" i="9"/>
  <c r="Q102" i="9"/>
  <c r="P102" i="9"/>
  <c r="O102" i="9"/>
  <c r="T101" i="9"/>
  <c r="S101" i="9"/>
  <c r="R101" i="9"/>
  <c r="Q101" i="9"/>
  <c r="P101" i="9"/>
  <c r="O101" i="9"/>
  <c r="T100" i="9"/>
  <c r="S100" i="9"/>
  <c r="R100" i="9"/>
  <c r="Q100" i="9"/>
  <c r="P100" i="9"/>
  <c r="O100" i="9"/>
  <c r="T99" i="9"/>
  <c r="S99" i="9"/>
  <c r="R99" i="9"/>
  <c r="Q99" i="9"/>
  <c r="P99" i="9"/>
  <c r="O99" i="9"/>
  <c r="T98" i="9"/>
  <c r="S98" i="9"/>
  <c r="R98" i="9"/>
  <c r="Q98" i="9"/>
  <c r="P98" i="9"/>
  <c r="O98" i="9"/>
  <c r="T97" i="9"/>
  <c r="S97" i="9"/>
  <c r="R97" i="9"/>
  <c r="Q97" i="9"/>
  <c r="P97" i="9"/>
  <c r="O97" i="9"/>
  <c r="T96" i="9"/>
  <c r="S96" i="9"/>
  <c r="R96" i="9"/>
  <c r="Q96" i="9"/>
  <c r="P96" i="9"/>
  <c r="O96" i="9"/>
  <c r="T95" i="9"/>
  <c r="S95" i="9"/>
  <c r="R95" i="9"/>
  <c r="Q95" i="9"/>
  <c r="P95" i="9"/>
  <c r="O95" i="9"/>
  <c r="T94" i="9"/>
  <c r="T93" i="9" s="1"/>
  <c r="T84" i="9" s="1"/>
  <c r="S94" i="9"/>
  <c r="S93" i="9" s="1"/>
  <c r="S84" i="9" s="1"/>
  <c r="R94" i="9"/>
  <c r="R93" i="9" s="1"/>
  <c r="R84" i="9" s="1"/>
  <c r="Q94" i="9"/>
  <c r="Q93" i="9" s="1"/>
  <c r="Q84" i="9" s="1"/>
  <c r="P94" i="9"/>
  <c r="P93" i="9" s="1"/>
  <c r="P84" i="9" s="1"/>
  <c r="O94" i="9"/>
  <c r="O93" i="9" s="1"/>
  <c r="O84" i="9" s="1"/>
  <c r="T81" i="9"/>
  <c r="S81" i="9"/>
  <c r="R81" i="9"/>
  <c r="Q81" i="9"/>
  <c r="P81" i="9"/>
  <c r="O81" i="9"/>
  <c r="T55" i="9"/>
  <c r="S55" i="9"/>
  <c r="R55" i="9"/>
  <c r="Q55" i="9"/>
  <c r="P55" i="9"/>
  <c r="O55" i="9"/>
  <c r="T77" i="9"/>
  <c r="S9" i="9"/>
  <c r="R77" i="9"/>
  <c r="Q9" i="9"/>
  <c r="P77" i="9"/>
  <c r="O9" i="9"/>
  <c r="R9" i="9"/>
  <c r="T7" i="9"/>
  <c r="S7" i="9"/>
  <c r="R7" i="9"/>
  <c r="Q7" i="9"/>
  <c r="P7" i="9"/>
  <c r="T42" i="7"/>
  <c r="S42" i="7"/>
  <c r="R42" i="7"/>
  <c r="Q42" i="7"/>
  <c r="P42" i="7"/>
  <c r="O42" i="7"/>
  <c r="T37" i="7"/>
  <c r="S37" i="7"/>
  <c r="R37" i="7"/>
  <c r="Q37" i="7"/>
  <c r="P37" i="7"/>
  <c r="O37" i="7"/>
  <c r="T30" i="7"/>
  <c r="S30" i="7"/>
  <c r="R30" i="7"/>
  <c r="Q30" i="7"/>
  <c r="P30" i="7"/>
  <c r="O30" i="7"/>
  <c r="T26" i="7"/>
  <c r="S26" i="7"/>
  <c r="R26" i="7"/>
  <c r="Q26" i="7"/>
  <c r="P26" i="7"/>
  <c r="O26" i="7"/>
  <c r="T21" i="7"/>
  <c r="S21" i="7"/>
  <c r="R21" i="7"/>
  <c r="Q21" i="7"/>
  <c r="P21" i="7"/>
  <c r="O21" i="7"/>
  <c r="T16" i="7"/>
  <c r="S16" i="7"/>
  <c r="R16" i="7"/>
  <c r="Q16" i="7"/>
  <c r="O16" i="7"/>
  <c r="T9" i="7"/>
  <c r="S9" i="7"/>
  <c r="R9" i="7"/>
  <c r="Q9" i="7"/>
  <c r="P9" i="7"/>
  <c r="O9" i="7"/>
  <c r="T72" i="6"/>
  <c r="R72" i="6"/>
  <c r="Q72" i="6"/>
  <c r="O72" i="6"/>
  <c r="T66" i="6"/>
  <c r="R66" i="6"/>
  <c r="Q66" i="6"/>
  <c r="O66" i="6"/>
  <c r="T21" i="6"/>
  <c r="R21" i="6"/>
  <c r="R17" i="6" s="1"/>
  <c r="Q21" i="6"/>
  <c r="Q17" i="6" s="1"/>
  <c r="O21" i="6"/>
  <c r="O17" i="6" s="1"/>
  <c r="T17" i="6"/>
  <c r="W49" i="5"/>
  <c r="V49" i="5"/>
  <c r="U49" i="5"/>
  <c r="W48" i="5"/>
  <c r="V48" i="5"/>
  <c r="U48" i="5"/>
  <c r="W47" i="5"/>
  <c r="V47" i="5"/>
  <c r="U47" i="5"/>
  <c r="W46" i="5"/>
  <c r="V46" i="5"/>
  <c r="U46" i="5"/>
  <c r="W45" i="5"/>
  <c r="V45" i="5"/>
  <c r="U45" i="5"/>
  <c r="W44" i="5"/>
  <c r="V44" i="5"/>
  <c r="U44" i="5"/>
  <c r="W35" i="5"/>
  <c r="V35" i="5"/>
  <c r="U35" i="5"/>
  <c r="T35" i="5"/>
  <c r="S35" i="5"/>
  <c r="R35" i="5"/>
  <c r="Q35" i="5"/>
  <c r="P35" i="5"/>
  <c r="O35" i="5"/>
  <c r="W30" i="5"/>
  <c r="V30" i="5"/>
  <c r="U30" i="5"/>
  <c r="T30" i="5"/>
  <c r="S30" i="5"/>
  <c r="R30" i="5"/>
  <c r="Q30" i="5"/>
  <c r="P30" i="5"/>
  <c r="O30" i="5"/>
  <c r="W25" i="5"/>
  <c r="V25" i="5"/>
  <c r="U25" i="5"/>
  <c r="T25" i="5"/>
  <c r="S25" i="5"/>
  <c r="R25" i="5"/>
  <c r="Q25" i="5"/>
  <c r="P25" i="5"/>
  <c r="O25" i="5"/>
  <c r="W20" i="5"/>
  <c r="V20" i="5"/>
  <c r="U20" i="5"/>
  <c r="T20" i="5"/>
  <c r="S20" i="5"/>
  <c r="R20" i="5"/>
  <c r="Q20" i="5"/>
  <c r="P20" i="5"/>
  <c r="O20" i="5"/>
  <c r="W13" i="5"/>
  <c r="V13" i="5"/>
  <c r="U13" i="5"/>
  <c r="W6" i="5"/>
  <c r="V6" i="5"/>
  <c r="U6" i="5"/>
  <c r="T6" i="5"/>
  <c r="S6" i="5"/>
  <c r="R6" i="5"/>
  <c r="Q6" i="5"/>
  <c r="P6" i="5"/>
  <c r="O6" i="5"/>
  <c r="T89" i="4"/>
  <c r="T82" i="4" s="1"/>
  <c r="S89" i="4"/>
  <c r="S82" i="4" s="1"/>
  <c r="R82" i="4"/>
  <c r="T76" i="4"/>
  <c r="T70" i="4" s="1"/>
  <c r="S76" i="4"/>
  <c r="S70" i="4" s="1"/>
  <c r="R76" i="4"/>
  <c r="R70" i="4" s="1"/>
  <c r="T65" i="4"/>
  <c r="S65" i="4"/>
  <c r="R65" i="4"/>
  <c r="Q89" i="4"/>
  <c r="Q82" i="4" s="1"/>
  <c r="P89" i="4"/>
  <c r="P82" i="4" s="1"/>
  <c r="O89" i="4"/>
  <c r="O82" i="4" s="1"/>
  <c r="Q76" i="4"/>
  <c r="Q70" i="4" s="1"/>
  <c r="P76" i="4"/>
  <c r="P70" i="4" s="1"/>
  <c r="O76" i="4"/>
  <c r="O70" i="4" s="1"/>
  <c r="Q65" i="4"/>
  <c r="P65" i="4"/>
  <c r="O65" i="4"/>
  <c r="C125" i="9" l="1"/>
  <c r="H11" i="8"/>
  <c r="C93" i="9"/>
  <c r="C84" i="9" s="1"/>
  <c r="S110" i="9"/>
  <c r="M74" i="8"/>
  <c r="J64" i="8"/>
  <c r="L74" i="8"/>
  <c r="I64" i="8"/>
  <c r="M119" i="8"/>
  <c r="J109" i="8"/>
  <c r="L119" i="8"/>
  <c r="I109" i="8"/>
  <c r="M54" i="8"/>
  <c r="J44" i="8"/>
  <c r="L54" i="8"/>
  <c r="I44" i="8"/>
  <c r="N119" i="8"/>
  <c r="K109" i="8"/>
  <c r="N54" i="8"/>
  <c r="K44" i="8"/>
  <c r="N74" i="8"/>
  <c r="N64" i="8" s="1"/>
  <c r="N84" i="8"/>
  <c r="K79" i="8"/>
  <c r="K11" i="8" s="1"/>
  <c r="M84" i="8"/>
  <c r="J79" i="8"/>
  <c r="J11" i="8" s="1"/>
  <c r="L84" i="8"/>
  <c r="I79" i="8"/>
  <c r="I11" i="8" s="1"/>
  <c r="P23" i="8"/>
  <c r="P18" i="8" s="1"/>
  <c r="O23" i="8"/>
  <c r="O18" i="8" s="1"/>
  <c r="Q23" i="8"/>
  <c r="Q18" i="8" s="1"/>
  <c r="R10" i="9"/>
  <c r="S10" i="9"/>
  <c r="R11" i="7"/>
  <c r="T21" i="8"/>
  <c r="R47" i="8"/>
  <c r="T67" i="8"/>
  <c r="S21" i="8"/>
  <c r="S67" i="8"/>
  <c r="R67" i="8"/>
  <c r="S47" i="8"/>
  <c r="R21" i="8"/>
  <c r="T47" i="8"/>
  <c r="C109" i="9"/>
  <c r="R155" i="9"/>
  <c r="T9" i="9"/>
  <c r="T10" i="9" s="1"/>
  <c r="P9" i="9"/>
  <c r="P10" i="9" s="1"/>
  <c r="S130" i="9"/>
  <c r="C15" i="9"/>
  <c r="C9" i="9" s="1"/>
  <c r="T11" i="7"/>
  <c r="S32" i="7"/>
  <c r="R15" i="5"/>
  <c r="V15" i="5"/>
  <c r="O130" i="9"/>
  <c r="S82" i="9"/>
  <c r="Q82" i="9"/>
  <c r="C11" i="8"/>
  <c r="T15" i="5"/>
  <c r="W15" i="5"/>
  <c r="U15" i="5"/>
  <c r="C8" i="7"/>
  <c r="C12" i="5"/>
  <c r="P155" i="9"/>
  <c r="T155" i="9"/>
  <c r="O77" i="9"/>
  <c r="O155" i="9" s="1"/>
  <c r="Q77" i="9"/>
  <c r="Q78" i="9" s="1"/>
  <c r="S77" i="9"/>
  <c r="S78" i="9" s="1"/>
  <c r="P82" i="9"/>
  <c r="R82" i="9"/>
  <c r="T82" i="9"/>
  <c r="S11" i="7"/>
  <c r="R32" i="7"/>
  <c r="T32" i="7"/>
  <c r="S15" i="5"/>
  <c r="Q155" i="9" l="1"/>
  <c r="T156" i="9" s="1"/>
  <c r="T110" i="9"/>
  <c r="T85" i="9"/>
  <c r="R110" i="9"/>
  <c r="P130" i="9"/>
  <c r="S131" i="9" s="1"/>
  <c r="R130" i="9"/>
  <c r="R131" i="9" s="1"/>
  <c r="Q54" i="8"/>
  <c r="N44" i="8"/>
  <c r="Q119" i="8"/>
  <c r="N109" i="8"/>
  <c r="O54" i="8"/>
  <c r="L44" i="8"/>
  <c r="P54" i="8"/>
  <c r="M44" i="8"/>
  <c r="O119" i="8"/>
  <c r="L109" i="8"/>
  <c r="P119" i="8"/>
  <c r="M109" i="8"/>
  <c r="O74" i="8"/>
  <c r="L64" i="8"/>
  <c r="P74" i="8"/>
  <c r="M64" i="8"/>
  <c r="O84" i="8"/>
  <c r="L79" i="8"/>
  <c r="L11" i="8" s="1"/>
  <c r="P84" i="8"/>
  <c r="M79" i="8"/>
  <c r="M11" i="8" s="1"/>
  <c r="Q84" i="8"/>
  <c r="N79" i="8"/>
  <c r="N11" i="8" s="1"/>
  <c r="Q74" i="8"/>
  <c r="Q64" i="8" s="1"/>
  <c r="T23" i="8"/>
  <c r="T18" i="8" s="1"/>
  <c r="R23" i="8"/>
  <c r="R18" i="8" s="1"/>
  <c r="S23" i="8"/>
  <c r="S18" i="8" s="1"/>
  <c r="R126" i="9"/>
  <c r="Q10" i="9"/>
  <c r="S155" i="9"/>
  <c r="S156" i="9" s="1"/>
  <c r="T126" i="9"/>
  <c r="C130" i="9"/>
  <c r="T14" i="8"/>
  <c r="R14" i="8"/>
  <c r="S14" i="8"/>
  <c r="C155" i="9"/>
  <c r="S85" i="9"/>
  <c r="T130" i="9"/>
  <c r="S126" i="9"/>
  <c r="R156" i="9"/>
  <c r="R78" i="9"/>
  <c r="T78" i="9"/>
  <c r="P78" i="9"/>
  <c r="I30" i="5"/>
  <c r="I27" i="5" s="1"/>
  <c r="J30" i="5"/>
  <c r="J27" i="5" s="1"/>
  <c r="K30" i="5"/>
  <c r="K27" i="5" s="1"/>
  <c r="L30" i="5"/>
  <c r="M30" i="5"/>
  <c r="N30" i="5"/>
  <c r="R85" i="9" l="1"/>
  <c r="Q130" i="9"/>
  <c r="S74" i="8"/>
  <c r="S64" i="8" s="1"/>
  <c r="P64" i="8"/>
  <c r="R74" i="8"/>
  <c r="R64" i="8" s="1"/>
  <c r="O64" i="8"/>
  <c r="S119" i="8"/>
  <c r="S109" i="8" s="1"/>
  <c r="P109" i="8"/>
  <c r="R119" i="8"/>
  <c r="R109" i="8" s="1"/>
  <c r="O109" i="8"/>
  <c r="S54" i="8"/>
  <c r="S44" i="8" s="1"/>
  <c r="P44" i="8"/>
  <c r="R54" i="8"/>
  <c r="R44" i="8" s="1"/>
  <c r="O44" i="8"/>
  <c r="T119" i="8"/>
  <c r="T109" i="8" s="1"/>
  <c r="Q109" i="8"/>
  <c r="T54" i="8"/>
  <c r="T44" i="8" s="1"/>
  <c r="Q44" i="8"/>
  <c r="T74" i="8"/>
  <c r="T64" i="8" s="1"/>
  <c r="T84" i="8"/>
  <c r="T79" i="8" s="1"/>
  <c r="Q79" i="8"/>
  <c r="Q11" i="8" s="1"/>
  <c r="S84" i="8"/>
  <c r="S79" i="8" s="1"/>
  <c r="P79" i="8"/>
  <c r="P11" i="8" s="1"/>
  <c r="R84" i="8"/>
  <c r="R79" i="8" s="1"/>
  <c r="O79" i="8"/>
  <c r="O11" i="8" s="1"/>
  <c r="T131" i="9"/>
  <c r="N27" i="5"/>
  <c r="Q27" i="5" s="1"/>
  <c r="T27" i="5" s="1"/>
  <c r="W27" i="5" s="1"/>
  <c r="L27" i="5"/>
  <c r="O27" i="5" s="1"/>
  <c r="R27" i="5" s="1"/>
  <c r="U27" i="5" s="1"/>
  <c r="M27" i="5"/>
  <c r="P27" i="5" s="1"/>
  <c r="S27" i="5" s="1"/>
  <c r="V27" i="5" s="1"/>
  <c r="D108" i="9"/>
  <c r="F108" i="9"/>
  <c r="G108" i="9"/>
  <c r="H108" i="9"/>
  <c r="I108" i="9"/>
  <c r="J108" i="9"/>
  <c r="K108" i="9"/>
  <c r="L108" i="9"/>
  <c r="M108" i="9"/>
  <c r="N108" i="9"/>
  <c r="D107" i="9"/>
  <c r="F107" i="9"/>
  <c r="G107" i="9"/>
  <c r="H107" i="9"/>
  <c r="I107" i="9"/>
  <c r="J107" i="9"/>
  <c r="K107" i="9"/>
  <c r="L107" i="9"/>
  <c r="M107" i="9"/>
  <c r="N107" i="9"/>
  <c r="D106" i="9"/>
  <c r="D125" i="9" s="1"/>
  <c r="E126" i="9" s="1"/>
  <c r="F106" i="9"/>
  <c r="F125" i="9" s="1"/>
  <c r="G106" i="9"/>
  <c r="G125" i="9" s="1"/>
  <c r="H125" i="9"/>
  <c r="I106" i="9"/>
  <c r="I125" i="9" s="1"/>
  <c r="J106" i="9"/>
  <c r="J125" i="9" s="1"/>
  <c r="K106" i="9"/>
  <c r="K125" i="9" s="1"/>
  <c r="L106" i="9"/>
  <c r="L125" i="9" s="1"/>
  <c r="M106" i="9"/>
  <c r="M125" i="9" s="1"/>
  <c r="N106" i="9"/>
  <c r="N125" i="9" s="1"/>
  <c r="D105" i="9"/>
  <c r="F105" i="9"/>
  <c r="G105" i="9"/>
  <c r="H105" i="9"/>
  <c r="I105" i="9"/>
  <c r="J105" i="9"/>
  <c r="K105" i="9"/>
  <c r="L105" i="9"/>
  <c r="M105" i="9"/>
  <c r="N105" i="9"/>
  <c r="D104" i="9"/>
  <c r="F104" i="9"/>
  <c r="G104" i="9"/>
  <c r="H104" i="9"/>
  <c r="I104" i="9"/>
  <c r="J104" i="9"/>
  <c r="K104" i="9"/>
  <c r="L104" i="9"/>
  <c r="M104" i="9"/>
  <c r="N104" i="9"/>
  <c r="D103" i="9"/>
  <c r="F103" i="9"/>
  <c r="G103" i="9"/>
  <c r="H103" i="9"/>
  <c r="I103" i="9"/>
  <c r="J103" i="9"/>
  <c r="K103" i="9"/>
  <c r="L103" i="9"/>
  <c r="M103" i="9"/>
  <c r="N103" i="9"/>
  <c r="D102" i="9"/>
  <c r="F102" i="9"/>
  <c r="G102" i="9"/>
  <c r="H102" i="9"/>
  <c r="I102" i="9"/>
  <c r="J102" i="9"/>
  <c r="K102" i="9"/>
  <c r="L102" i="9"/>
  <c r="M102" i="9"/>
  <c r="N102" i="9"/>
  <c r="D101" i="9"/>
  <c r="F101" i="9"/>
  <c r="G101" i="9"/>
  <c r="H101" i="9"/>
  <c r="I101" i="9"/>
  <c r="J101" i="9"/>
  <c r="K101" i="9"/>
  <c r="L101" i="9"/>
  <c r="M101" i="9"/>
  <c r="N101" i="9"/>
  <c r="D100" i="9"/>
  <c r="F100" i="9"/>
  <c r="G100" i="9"/>
  <c r="H100" i="9"/>
  <c r="I100" i="9"/>
  <c r="J100" i="9"/>
  <c r="K100" i="9"/>
  <c r="L100" i="9"/>
  <c r="M100" i="9"/>
  <c r="N100" i="9"/>
  <c r="H99" i="9"/>
  <c r="D99" i="9"/>
  <c r="F99" i="9"/>
  <c r="G99" i="9"/>
  <c r="I99" i="9"/>
  <c r="J99" i="9"/>
  <c r="K99" i="9"/>
  <c r="L99" i="9"/>
  <c r="M99" i="9"/>
  <c r="N99" i="9"/>
  <c r="D98" i="9"/>
  <c r="F98" i="9"/>
  <c r="G98" i="9"/>
  <c r="H98" i="9"/>
  <c r="I98" i="9"/>
  <c r="J98" i="9"/>
  <c r="K98" i="9"/>
  <c r="L98" i="9"/>
  <c r="M98" i="9"/>
  <c r="N98" i="9"/>
  <c r="D97" i="9"/>
  <c r="F97" i="9"/>
  <c r="G97" i="9"/>
  <c r="H97" i="9"/>
  <c r="I97" i="9"/>
  <c r="J97" i="9"/>
  <c r="K97" i="9"/>
  <c r="L97" i="9"/>
  <c r="M97" i="9"/>
  <c r="N97" i="9"/>
  <c r="D96" i="9"/>
  <c r="F96" i="9"/>
  <c r="G96" i="9"/>
  <c r="H96" i="9"/>
  <c r="I96" i="9"/>
  <c r="J96" i="9"/>
  <c r="K96" i="9"/>
  <c r="L96" i="9"/>
  <c r="M96" i="9"/>
  <c r="N96" i="9"/>
  <c r="D95" i="9"/>
  <c r="F95" i="9"/>
  <c r="G95" i="9"/>
  <c r="H95" i="9"/>
  <c r="I95" i="9"/>
  <c r="J95" i="9"/>
  <c r="K95" i="9"/>
  <c r="L95" i="9"/>
  <c r="M95" i="9"/>
  <c r="N95" i="9"/>
  <c r="D94" i="9"/>
  <c r="F94" i="9"/>
  <c r="G94" i="9"/>
  <c r="H94" i="9"/>
  <c r="I94" i="9"/>
  <c r="I93" i="9" s="1"/>
  <c r="I84" i="9" s="1"/>
  <c r="J94" i="9"/>
  <c r="J93" i="9" s="1"/>
  <c r="J84" i="9" s="1"/>
  <c r="K94" i="9"/>
  <c r="K93" i="9" s="1"/>
  <c r="K84" i="9" s="1"/>
  <c r="L94" i="9"/>
  <c r="L93" i="9" s="1"/>
  <c r="L84" i="9" s="1"/>
  <c r="M94" i="9"/>
  <c r="M93" i="9" s="1"/>
  <c r="M84" i="9" s="1"/>
  <c r="N94" i="9"/>
  <c r="N93" i="9" s="1"/>
  <c r="N84" i="9" s="1"/>
  <c r="H93" i="9" l="1"/>
  <c r="H84" i="9" s="1"/>
  <c r="H130" i="9" s="1"/>
  <c r="F93" i="9"/>
  <c r="F84" i="9" s="1"/>
  <c r="R11" i="8"/>
  <c r="S11" i="8"/>
  <c r="G93" i="9"/>
  <c r="G84" i="9" s="1"/>
  <c r="G130" i="9" s="1"/>
  <c r="D93" i="9"/>
  <c r="D84" i="9" s="1"/>
  <c r="E85" i="9" s="1"/>
  <c r="T11" i="8"/>
  <c r="P110" i="9"/>
  <c r="Q110" i="9"/>
  <c r="M110" i="9"/>
  <c r="O110" i="9"/>
  <c r="P126" i="9"/>
  <c r="Q126" i="9"/>
  <c r="O126" i="9"/>
  <c r="G110" i="9" l="1"/>
  <c r="H110" i="9"/>
  <c r="J110" i="9"/>
  <c r="F110" i="9"/>
  <c r="L110" i="9"/>
  <c r="I110" i="9"/>
  <c r="K110" i="9"/>
  <c r="Q85" i="9"/>
  <c r="N110" i="9"/>
  <c r="N126" i="9"/>
  <c r="K126" i="9"/>
  <c r="K130" i="9"/>
  <c r="M9" i="9"/>
  <c r="K9" i="9"/>
  <c r="I9" i="9"/>
  <c r="G9" i="9"/>
  <c r="G10" i="9" s="1"/>
  <c r="D9" i="9"/>
  <c r="N9" i="9"/>
  <c r="N10" i="9" s="1"/>
  <c r="L9" i="9"/>
  <c r="J9" i="9"/>
  <c r="J10" i="9" s="1"/>
  <c r="H9" i="9"/>
  <c r="H10" i="9" s="1"/>
  <c r="F9" i="9"/>
  <c r="F10" i="9" s="1"/>
  <c r="D47" i="8"/>
  <c r="F47" i="8"/>
  <c r="G47" i="8"/>
  <c r="H47" i="8"/>
  <c r="D21" i="8"/>
  <c r="F21" i="8"/>
  <c r="G21" i="8"/>
  <c r="H21" i="8"/>
  <c r="D9" i="7"/>
  <c r="F9" i="7"/>
  <c r="F11" i="7" s="1"/>
  <c r="G9" i="7"/>
  <c r="G11" i="7" s="1"/>
  <c r="H9" i="7"/>
  <c r="H11" i="7" s="1"/>
  <c r="I9" i="7"/>
  <c r="J9" i="7"/>
  <c r="K9" i="7"/>
  <c r="L9" i="7"/>
  <c r="M9" i="7"/>
  <c r="N9" i="7"/>
  <c r="G30" i="7"/>
  <c r="G32" i="7" s="1"/>
  <c r="H30" i="7"/>
  <c r="H32" i="7" s="1"/>
  <c r="I30" i="7"/>
  <c r="J30" i="7"/>
  <c r="K30" i="7"/>
  <c r="L30" i="7"/>
  <c r="O32" i="7" s="1"/>
  <c r="M30" i="7"/>
  <c r="P32" i="7" s="1"/>
  <c r="N30" i="7"/>
  <c r="Q32" i="7" s="1"/>
  <c r="N16" i="7"/>
  <c r="M16" i="7"/>
  <c r="L16" i="7"/>
  <c r="K16" i="7"/>
  <c r="J16" i="7"/>
  <c r="I16" i="7"/>
  <c r="G16" i="7"/>
  <c r="G13" i="7" s="1"/>
  <c r="H13" i="7" s="1"/>
  <c r="N21" i="7"/>
  <c r="M21" i="7"/>
  <c r="L21" i="7"/>
  <c r="K21" i="7"/>
  <c r="J21" i="7"/>
  <c r="I21" i="7"/>
  <c r="N26" i="7"/>
  <c r="M26" i="7"/>
  <c r="L26" i="7"/>
  <c r="K26" i="7"/>
  <c r="J26" i="7"/>
  <c r="I26" i="7"/>
  <c r="N37" i="7"/>
  <c r="M37" i="7"/>
  <c r="L37" i="7"/>
  <c r="K37" i="7"/>
  <c r="J37" i="7"/>
  <c r="I37" i="7"/>
  <c r="N42" i="7"/>
  <c r="M42" i="7"/>
  <c r="L42" i="7"/>
  <c r="K42" i="7"/>
  <c r="J42" i="7"/>
  <c r="I42" i="7"/>
  <c r="K47" i="8" l="1"/>
  <c r="I10" i="9"/>
  <c r="M10" i="9"/>
  <c r="L10" i="9"/>
  <c r="O10" i="9"/>
  <c r="D10" i="9"/>
  <c r="E10" i="9"/>
  <c r="K10" i="9"/>
  <c r="N85" i="9"/>
  <c r="D11" i="7"/>
  <c r="E11" i="7"/>
  <c r="J21" i="8"/>
  <c r="I21" i="8"/>
  <c r="N21" i="8"/>
  <c r="Q21" i="8"/>
  <c r="L21" i="8"/>
  <c r="O21" i="8"/>
  <c r="N47" i="8"/>
  <c r="Q47" i="8"/>
  <c r="J47" i="8"/>
  <c r="M21" i="8"/>
  <c r="P21" i="8"/>
  <c r="L47" i="8"/>
  <c r="O47" i="8"/>
  <c r="M47" i="8"/>
  <c r="P47" i="8"/>
  <c r="K21" i="8"/>
  <c r="I47" i="8"/>
  <c r="K85" i="9"/>
  <c r="N130" i="9"/>
  <c r="Q131" i="9" s="1"/>
  <c r="E32" i="7"/>
  <c r="D32" i="7"/>
  <c r="L32" i="7"/>
  <c r="K23" i="7"/>
  <c r="N23" i="7" s="1"/>
  <c r="Q23" i="7" s="1"/>
  <c r="T23" i="7" s="1"/>
  <c r="K131" i="9"/>
  <c r="M32" i="7"/>
  <c r="K32" i="7"/>
  <c r="J32" i="7"/>
  <c r="I32" i="7"/>
  <c r="N11" i="7"/>
  <c r="Q11" i="7"/>
  <c r="M11" i="7"/>
  <c r="P11" i="7"/>
  <c r="L11" i="7"/>
  <c r="O11" i="7"/>
  <c r="K11" i="7"/>
  <c r="J11" i="7"/>
  <c r="I11" i="7"/>
  <c r="K18" i="7"/>
  <c r="N18" i="7" s="1"/>
  <c r="Q18" i="7" s="1"/>
  <c r="T18" i="7" s="1"/>
  <c r="D8" i="7"/>
  <c r="N32" i="7"/>
  <c r="J18" i="7"/>
  <c r="M18" i="7" s="1"/>
  <c r="P18" i="7" s="1"/>
  <c r="S18" i="7" s="1"/>
  <c r="I18" i="7"/>
  <c r="L18" i="7" s="1"/>
  <c r="O18" i="7" s="1"/>
  <c r="R18" i="7" s="1"/>
  <c r="J23" i="7"/>
  <c r="M23" i="7" s="1"/>
  <c r="P23" i="7" s="1"/>
  <c r="S23" i="7" s="1"/>
  <c r="I23" i="7"/>
  <c r="L23" i="7" s="1"/>
  <c r="O23" i="7" s="1"/>
  <c r="R23" i="7" s="1"/>
  <c r="F15" i="5"/>
  <c r="G15" i="5"/>
  <c r="H15" i="5"/>
  <c r="O15" i="5"/>
  <c r="P15" i="5"/>
  <c r="Q15" i="5"/>
  <c r="N25" i="5"/>
  <c r="M25" i="5"/>
  <c r="L25" i="5"/>
  <c r="K25" i="5"/>
  <c r="J25" i="5"/>
  <c r="I25" i="5"/>
  <c r="N35" i="5"/>
  <c r="M35" i="5"/>
  <c r="L35" i="5"/>
  <c r="K35" i="5"/>
  <c r="J35" i="5"/>
  <c r="I35" i="5"/>
  <c r="F35" i="5"/>
  <c r="F32" i="5" s="1"/>
  <c r="F12" i="5" s="1"/>
  <c r="N20" i="5"/>
  <c r="M20" i="5"/>
  <c r="L20" i="5"/>
  <c r="K20" i="5"/>
  <c r="J20" i="5"/>
  <c r="I20" i="5"/>
  <c r="E15" i="5" l="1"/>
  <c r="D15" i="5"/>
  <c r="N131" i="9"/>
  <c r="J39" i="7"/>
  <c r="M39" i="7" s="1"/>
  <c r="P39" i="7" s="1"/>
  <c r="S39" i="7" s="1"/>
  <c r="G29" i="7"/>
  <c r="K39" i="7"/>
  <c r="N39" i="7" s="1"/>
  <c r="Q39" i="7" s="1"/>
  <c r="T39" i="7" s="1"/>
  <c r="H29" i="7"/>
  <c r="I39" i="7"/>
  <c r="F29" i="7"/>
  <c r="H8" i="7"/>
  <c r="K32" i="5"/>
  <c r="N32" i="5" s="1"/>
  <c r="Q32" i="5" s="1"/>
  <c r="T32" i="5" s="1"/>
  <c r="W32" i="5" s="1"/>
  <c r="L15" i="5"/>
  <c r="J15" i="5"/>
  <c r="M15" i="5"/>
  <c r="K15" i="5"/>
  <c r="I15" i="5"/>
  <c r="N15" i="5"/>
  <c r="K22" i="5"/>
  <c r="N22" i="5" s="1"/>
  <c r="Q22" i="5" s="1"/>
  <c r="T22" i="5" s="1"/>
  <c r="W22" i="5" s="1"/>
  <c r="F8" i="7"/>
  <c r="G8" i="7"/>
  <c r="J34" i="7"/>
  <c r="J13" i="7"/>
  <c r="J8" i="7" s="1"/>
  <c r="I34" i="7"/>
  <c r="I13" i="7"/>
  <c r="I8" i="7" s="1"/>
  <c r="K34" i="7"/>
  <c r="K13" i="7"/>
  <c r="K8" i="7" s="1"/>
  <c r="J22" i="5"/>
  <c r="M22" i="5" s="1"/>
  <c r="P22" i="5" s="1"/>
  <c r="S22" i="5" s="1"/>
  <c r="V22" i="5" s="1"/>
  <c r="I22" i="5"/>
  <c r="L22" i="5" s="1"/>
  <c r="O22" i="5" s="1"/>
  <c r="R22" i="5" s="1"/>
  <c r="U22" i="5" s="1"/>
  <c r="J32" i="5"/>
  <c r="M32" i="5" s="1"/>
  <c r="P32" i="5" s="1"/>
  <c r="S32" i="5" s="1"/>
  <c r="V32" i="5" s="1"/>
  <c r="I32" i="5"/>
  <c r="L32" i="5" s="1"/>
  <c r="O32" i="5" s="1"/>
  <c r="R32" i="5" s="1"/>
  <c r="U32" i="5" s="1"/>
  <c r="D81" i="9"/>
  <c r="E82" i="9" s="1"/>
  <c r="F81" i="9"/>
  <c r="G81" i="9"/>
  <c r="H81" i="9"/>
  <c r="I81" i="9"/>
  <c r="J81" i="9"/>
  <c r="K81" i="9"/>
  <c r="L81" i="9"/>
  <c r="M81" i="9"/>
  <c r="N81" i="9"/>
  <c r="N55" i="9"/>
  <c r="D55" i="9"/>
  <c r="F55" i="9"/>
  <c r="G55" i="9"/>
  <c r="H55" i="9"/>
  <c r="I55" i="9"/>
  <c r="J55" i="9"/>
  <c r="K55" i="9"/>
  <c r="L55" i="9"/>
  <c r="M55" i="9"/>
  <c r="D155" i="9"/>
  <c r="E156" i="9" s="1"/>
  <c r="F77" i="9"/>
  <c r="F155" i="9" s="1"/>
  <c r="G77" i="9"/>
  <c r="G155" i="9" s="1"/>
  <c r="H77" i="9"/>
  <c r="H155" i="9" s="1"/>
  <c r="I77" i="9"/>
  <c r="I155" i="9" s="1"/>
  <c r="J77" i="9"/>
  <c r="J155" i="9" s="1"/>
  <c r="K77" i="9"/>
  <c r="K155" i="9" s="1"/>
  <c r="L77" i="9"/>
  <c r="L155" i="9" s="1"/>
  <c r="O156" i="9" s="1"/>
  <c r="M77" i="9"/>
  <c r="M155" i="9" s="1"/>
  <c r="P156" i="9" s="1"/>
  <c r="N77" i="9"/>
  <c r="D7" i="9"/>
  <c r="L39" i="7" l="1"/>
  <c r="O39" i="7" s="1"/>
  <c r="R39" i="7" s="1"/>
  <c r="I29" i="7"/>
  <c r="N155" i="9"/>
  <c r="Q156" i="9" s="1"/>
  <c r="O78" i="9"/>
  <c r="O82" i="9"/>
  <c r="I17" i="5"/>
  <c r="I12" i="5" s="1"/>
  <c r="J17" i="5"/>
  <c r="J12" i="5" s="1"/>
  <c r="K17" i="5"/>
  <c r="K12" i="5" s="1"/>
  <c r="K156" i="9"/>
  <c r="N82" i="9"/>
  <c r="L82" i="9"/>
  <c r="J82" i="9"/>
  <c r="H82" i="9"/>
  <c r="N13" i="7"/>
  <c r="N34" i="7"/>
  <c r="K29" i="7"/>
  <c r="L13" i="7"/>
  <c r="L34" i="7"/>
  <c r="M13" i="7"/>
  <c r="M34" i="7"/>
  <c r="J29" i="7"/>
  <c r="M78" i="9"/>
  <c r="K78" i="9"/>
  <c r="I78" i="9"/>
  <c r="G78" i="9"/>
  <c r="K82" i="9"/>
  <c r="G82" i="9"/>
  <c r="F82" i="9"/>
  <c r="M82" i="9"/>
  <c r="I82" i="9"/>
  <c r="D82" i="9"/>
  <c r="N78" i="9"/>
  <c r="L78" i="9"/>
  <c r="J78" i="9"/>
  <c r="H78" i="9"/>
  <c r="D80" i="8"/>
  <c r="D65" i="8"/>
  <c r="D67" i="8" s="1"/>
  <c r="F67" i="8"/>
  <c r="G67" i="8"/>
  <c r="H67" i="8"/>
  <c r="D82" i="8" l="1"/>
  <c r="D14" i="8"/>
  <c r="I67" i="8"/>
  <c r="N156" i="9"/>
  <c r="M67" i="8"/>
  <c r="P67" i="8"/>
  <c r="N67" i="8"/>
  <c r="Q67" i="8"/>
  <c r="J67" i="8"/>
  <c r="L67" i="8"/>
  <c r="O67" i="8"/>
  <c r="K67" i="8"/>
  <c r="H14" i="8"/>
  <c r="M29" i="7"/>
  <c r="P34" i="7"/>
  <c r="L8" i="7"/>
  <c r="O13" i="7"/>
  <c r="N29" i="7"/>
  <c r="Q34" i="7"/>
  <c r="M8" i="7"/>
  <c r="P13" i="7"/>
  <c r="L29" i="7"/>
  <c r="O34" i="7"/>
  <c r="N8" i="7"/>
  <c r="Q13" i="7"/>
  <c r="N17" i="5"/>
  <c r="N12" i="5" s="1"/>
  <c r="M17" i="5"/>
  <c r="M12" i="5" s="1"/>
  <c r="L17" i="5"/>
  <c r="L12" i="5" s="1"/>
  <c r="D6" i="5"/>
  <c r="F6" i="5"/>
  <c r="G6" i="5"/>
  <c r="H6" i="5"/>
  <c r="I6" i="5"/>
  <c r="J6" i="5"/>
  <c r="K6" i="5"/>
  <c r="L6" i="5"/>
  <c r="M6" i="5"/>
  <c r="N6" i="5"/>
  <c r="K14" i="8" l="1"/>
  <c r="N14" i="8"/>
  <c r="Q14" i="8"/>
  <c r="T13" i="7"/>
  <c r="Q8" i="7"/>
  <c r="R34" i="7"/>
  <c r="O29" i="7"/>
  <c r="S13" i="7"/>
  <c r="P8" i="7"/>
  <c r="T34" i="7"/>
  <c r="Q29" i="7"/>
  <c r="R13" i="7"/>
  <c r="O8" i="7"/>
  <c r="S34" i="7"/>
  <c r="P29" i="7"/>
  <c r="O17" i="5"/>
  <c r="O12" i="5" s="1"/>
  <c r="P17" i="5"/>
  <c r="P12" i="5" s="1"/>
  <c r="Q17" i="5"/>
  <c r="Q12" i="5" s="1"/>
  <c r="N65" i="4"/>
  <c r="M65" i="4"/>
  <c r="L65" i="4"/>
  <c r="K65" i="4"/>
  <c r="J65" i="4"/>
  <c r="I65" i="4"/>
  <c r="N76" i="4"/>
  <c r="N70" i="4" s="1"/>
  <c r="M76" i="4"/>
  <c r="M70" i="4" s="1"/>
  <c r="L76" i="4"/>
  <c r="L70" i="4" s="1"/>
  <c r="K76" i="4"/>
  <c r="K70" i="4" s="1"/>
  <c r="J76" i="4"/>
  <c r="J70" i="4" s="1"/>
  <c r="I76" i="4"/>
  <c r="I70" i="4" s="1"/>
  <c r="K73" i="4" l="1"/>
  <c r="N73" i="4" s="1"/>
  <c r="Q73" i="4" s="1"/>
  <c r="T73" i="4" s="1"/>
  <c r="K62" i="4"/>
  <c r="N62" i="4" s="1"/>
  <c r="Q62" i="4" s="1"/>
  <c r="T62" i="4" s="1"/>
  <c r="I62" i="4"/>
  <c r="L62" i="4" s="1"/>
  <c r="O62" i="4" s="1"/>
  <c r="R62" i="4" s="1"/>
  <c r="S29" i="7"/>
  <c r="R8" i="7"/>
  <c r="T29" i="7"/>
  <c r="S8" i="7"/>
  <c r="R29" i="7"/>
  <c r="T8" i="7"/>
  <c r="T17" i="5"/>
  <c r="T12" i="5" s="1"/>
  <c r="S17" i="5"/>
  <c r="S12" i="5" s="1"/>
  <c r="R17" i="5"/>
  <c r="R12" i="5" s="1"/>
  <c r="E47" i="8"/>
  <c r="E21" i="8"/>
  <c r="D64" i="8"/>
  <c r="E67" i="8" s="1"/>
  <c r="D79" i="8"/>
  <c r="J62" i="4"/>
  <c r="M62" i="4" s="1"/>
  <c r="P62" i="4" s="1"/>
  <c r="S62" i="4" s="1"/>
  <c r="J73" i="4"/>
  <c r="M73" i="4" s="1"/>
  <c r="P73" i="4" s="1"/>
  <c r="S73" i="4" s="1"/>
  <c r="I73" i="4"/>
  <c r="L73" i="4" s="1"/>
  <c r="O73" i="4" s="1"/>
  <c r="R73" i="4" s="1"/>
  <c r="E82" i="8" l="1"/>
  <c r="D11" i="8"/>
  <c r="E14" i="8" s="1"/>
  <c r="V17" i="5"/>
  <c r="V12" i="5" s="1"/>
  <c r="U17" i="5"/>
  <c r="U12" i="5" s="1"/>
  <c r="W17" i="5"/>
  <c r="W12" i="5" s="1"/>
  <c r="N89" i="4" l="1"/>
  <c r="N82" i="4" s="1"/>
  <c r="M89" i="4"/>
  <c r="M82" i="4" s="1"/>
  <c r="J89" i="4" l="1"/>
  <c r="J82" i="4" s="1"/>
  <c r="I89" i="4"/>
  <c r="I82" i="4" s="1"/>
  <c r="H86" i="4"/>
  <c r="H79" i="4" s="1"/>
  <c r="H43" i="4" s="1"/>
  <c r="J130" i="9" l="1"/>
  <c r="I130" i="9"/>
  <c r="P85" i="9" l="1"/>
  <c r="O85" i="9"/>
  <c r="M126" i="9"/>
  <c r="L85" i="9" l="1"/>
  <c r="L130" i="9"/>
  <c r="O131" i="9" s="1"/>
  <c r="M85" i="9"/>
  <c r="M130" i="9"/>
  <c r="M156" i="9"/>
  <c r="L126" i="9"/>
  <c r="N21" i="6"/>
  <c r="N17" i="6" s="1"/>
  <c r="L21" i="6"/>
  <c r="J21" i="6"/>
  <c r="I21" i="6"/>
  <c r="F19" i="6"/>
  <c r="F17" i="6" s="1"/>
  <c r="F15" i="6" s="1"/>
  <c r="N66" i="6"/>
  <c r="L66" i="6"/>
  <c r="D66" i="6"/>
  <c r="N72" i="6"/>
  <c r="L72" i="6"/>
  <c r="D72" i="6"/>
  <c r="M131" i="9" l="1"/>
  <c r="P131" i="9"/>
  <c r="G14" i="8" l="1"/>
  <c r="M14" i="8" l="1"/>
  <c r="P14" i="8"/>
  <c r="J14" i="8"/>
  <c r="L17" i="6"/>
  <c r="K89" i="4"/>
  <c r="K82" i="4" s="1"/>
  <c r="L14" i="8" l="1"/>
  <c r="O14" i="8"/>
  <c r="D17" i="6"/>
  <c r="D15" i="6" s="1"/>
  <c r="D7" i="6" s="1"/>
  <c r="F14" i="8"/>
  <c r="I14" i="8" l="1"/>
  <c r="D78" i="9"/>
  <c r="J86" i="4" l="1"/>
  <c r="J79" i="4" s="1"/>
  <c r="J43" i="4" s="1"/>
  <c r="L131" i="9"/>
  <c r="J85" i="9"/>
  <c r="L156" i="9"/>
  <c r="D110" i="9"/>
  <c r="D130" i="9"/>
  <c r="E131" i="9" s="1"/>
  <c r="K86" i="4"/>
  <c r="K79" i="4" s="1"/>
  <c r="K43" i="4" s="1"/>
  <c r="F78" i="9"/>
  <c r="I86" i="4" l="1"/>
  <c r="I85" i="9"/>
  <c r="F130" i="9"/>
  <c r="F131" i="9" s="1"/>
  <c r="G131" i="9"/>
  <c r="J131" i="9"/>
  <c r="F156" i="9"/>
  <c r="G126" i="9"/>
  <c r="J126" i="9"/>
  <c r="G156" i="9"/>
  <c r="J156" i="9"/>
  <c r="H126" i="9"/>
  <c r="D126" i="9"/>
  <c r="F126" i="9"/>
  <c r="I126" i="9"/>
  <c r="H131" i="9"/>
  <c r="H156" i="9"/>
  <c r="D156" i="9"/>
  <c r="D85" i="9"/>
  <c r="H85" i="9"/>
  <c r="I156" i="9"/>
  <c r="G85" i="9"/>
  <c r="F85" i="9"/>
  <c r="M86" i="4"/>
  <c r="M79" i="4" s="1"/>
  <c r="M43" i="4" s="1"/>
  <c r="N86" i="4"/>
  <c r="N79" i="4" s="1"/>
  <c r="N43" i="4" s="1"/>
  <c r="L86" i="4" l="1"/>
  <c r="L79" i="4" s="1"/>
  <c r="L43" i="4" s="1"/>
  <c r="I79" i="4"/>
  <c r="I43" i="4" s="1"/>
  <c r="I131" i="9"/>
  <c r="Q86" i="4"/>
  <c r="Q79" i="4" s="1"/>
  <c r="Q43" i="4" s="1"/>
  <c r="P86" i="4"/>
  <c r="P79" i="4" s="1"/>
  <c r="P43" i="4" s="1"/>
  <c r="D131" i="9"/>
  <c r="O86" i="4" l="1"/>
  <c r="S86" i="4"/>
  <c r="S79" i="4" s="1"/>
  <c r="S43" i="4" s="1"/>
  <c r="T86" i="4"/>
  <c r="T79" i="4" s="1"/>
  <c r="T43" i="4" s="1"/>
  <c r="R86" i="4" l="1"/>
  <c r="R79" i="4" s="1"/>
  <c r="R43" i="4" s="1"/>
  <c r="O79" i="4"/>
  <c r="O43" i="4" s="1"/>
</calcChain>
</file>

<file path=xl/sharedStrings.xml><?xml version="1.0" encoding="utf-8"?>
<sst xmlns="http://schemas.openxmlformats.org/spreadsheetml/2006/main" count="1103" uniqueCount="273">
  <si>
    <t xml:space="preserve"> </t>
  </si>
  <si>
    <t>форма №1</t>
  </si>
  <si>
    <t>Единица</t>
  </si>
  <si>
    <t>измерения</t>
  </si>
  <si>
    <t>отчет</t>
  </si>
  <si>
    <t>оценка</t>
  </si>
  <si>
    <t>Промышленное производство</t>
  </si>
  <si>
    <t>в ценах соответствующих лет</t>
  </si>
  <si>
    <t>тыс.руб.</t>
  </si>
  <si>
    <t>Индекс производства</t>
  </si>
  <si>
    <t>в % к пред.</t>
  </si>
  <si>
    <t xml:space="preserve">Отгружено товаров собственного </t>
  </si>
  <si>
    <t>производства, выполнено работ и услуг</t>
  </si>
  <si>
    <t>собственными силами (без НДС и акцизов)</t>
  </si>
  <si>
    <t>Раздел D Обрабатывающее производство,всего</t>
  </si>
  <si>
    <t>Подраздел DN Прочее поизводство</t>
  </si>
  <si>
    <t>в т.ч. по предприятиям</t>
  </si>
  <si>
    <t>Караваевская ювелирная фабрика</t>
  </si>
  <si>
    <t xml:space="preserve">Раздел Е Производство и распределение </t>
  </si>
  <si>
    <t>и распределение пара и горячей воды;</t>
  </si>
  <si>
    <t>сбор, очистка и распределение воды)</t>
  </si>
  <si>
    <t>форма №2</t>
  </si>
  <si>
    <t xml:space="preserve">Количество организаций, занятых </t>
  </si>
  <si>
    <t>производством с/х продукции,состоящих</t>
  </si>
  <si>
    <t>на самостоятельном балансе, всего</t>
  </si>
  <si>
    <t>ед.</t>
  </si>
  <si>
    <t>крестьянских (фермерских) хоз-в</t>
  </si>
  <si>
    <t>Продукция сельского хозяйства в с.-х.</t>
  </si>
  <si>
    <t>организациях, всего</t>
  </si>
  <si>
    <t>Производство основных видов с-х продукции</t>
  </si>
  <si>
    <t>во всех категориях хозяйств</t>
  </si>
  <si>
    <t>зерно ( в весе после доработки)</t>
  </si>
  <si>
    <t>тонн</t>
  </si>
  <si>
    <t>картофель</t>
  </si>
  <si>
    <t>овощи открытого грунта</t>
  </si>
  <si>
    <t>овощи закрытого грунта</t>
  </si>
  <si>
    <t>реализация скота</t>
  </si>
  <si>
    <t>молоко</t>
  </si>
  <si>
    <t>яйца</t>
  </si>
  <si>
    <t>тыс.шт.</t>
  </si>
  <si>
    <t xml:space="preserve">Продукция с/х организаций, </t>
  </si>
  <si>
    <t>ОАО ПЗ "Караваево"</t>
  </si>
  <si>
    <t>Продукция в хоз-вах населения</t>
  </si>
  <si>
    <t>овощи</t>
  </si>
  <si>
    <t>реализация скота в живом весе</t>
  </si>
  <si>
    <t>форма №3</t>
  </si>
  <si>
    <t>Инвестиции за счет всех источников</t>
  </si>
  <si>
    <t>тыс.руб</t>
  </si>
  <si>
    <t xml:space="preserve">Ввод в действие жилых домов и </t>
  </si>
  <si>
    <t xml:space="preserve">объектов социально-культурной </t>
  </si>
  <si>
    <t>сферы</t>
  </si>
  <si>
    <t>жилые дома</t>
  </si>
  <si>
    <t>кв.м</t>
  </si>
  <si>
    <t>общеобр.школы</t>
  </si>
  <si>
    <t>уч.мест</t>
  </si>
  <si>
    <t>дошкольные учреждения</t>
  </si>
  <si>
    <t>мест</t>
  </si>
  <si>
    <t>больницы</t>
  </si>
  <si>
    <t>посещ/см</t>
  </si>
  <si>
    <t>амбулаторно-поликлинические</t>
  </si>
  <si>
    <t>учреждения</t>
  </si>
  <si>
    <t>клубы</t>
  </si>
  <si>
    <t>форма №4</t>
  </si>
  <si>
    <t>Во всех каналах реализации</t>
  </si>
  <si>
    <t xml:space="preserve">по поселению </t>
  </si>
  <si>
    <t>Индекс физического объёма</t>
  </si>
  <si>
    <t>Магазины</t>
  </si>
  <si>
    <t>ТРЦ "Коллаж"</t>
  </si>
  <si>
    <t xml:space="preserve">всего по поселению </t>
  </si>
  <si>
    <t>Индивидуальные предприниматели</t>
  </si>
  <si>
    <t>Форма №5</t>
  </si>
  <si>
    <t>(С учетом экспертной оценки</t>
  </si>
  <si>
    <t xml:space="preserve">объемов услуг по недоучтенным </t>
  </si>
  <si>
    <t xml:space="preserve">предприятиям и оказываемых </t>
  </si>
  <si>
    <t>физическими лицами)</t>
  </si>
  <si>
    <t>Объем платных услуг населению,</t>
  </si>
  <si>
    <t>в том числе по видам услуг:</t>
  </si>
  <si>
    <t>% к пред.году</t>
  </si>
  <si>
    <t xml:space="preserve">Прочие услуги, всего по поселению </t>
  </si>
  <si>
    <t>ФГОУ ВПО КГСХА</t>
  </si>
  <si>
    <t>МУП ЖКХ "Караваево"</t>
  </si>
  <si>
    <t>Караваевская муниц. средняя общеобр.школа</t>
  </si>
  <si>
    <t>форма 6</t>
  </si>
  <si>
    <t>1.Численность постоянного населения</t>
  </si>
  <si>
    <t>(среднегодовая)</t>
  </si>
  <si>
    <t>всего по поселению</t>
  </si>
  <si>
    <t>человек</t>
  </si>
  <si>
    <t>в % к предыдущему году</t>
  </si>
  <si>
    <t>%</t>
  </si>
  <si>
    <t>2.Численность занятых в экономике</t>
  </si>
  <si>
    <t>2.3 Среднесписочная численность работников</t>
  </si>
  <si>
    <t>к предыдущему году</t>
  </si>
  <si>
    <t>в т.ч. по предприятиям:</t>
  </si>
  <si>
    <t>ОАО Тепличный комбинат"Высоковский"</t>
  </si>
  <si>
    <t>Детские дошкольные учреждения</t>
  </si>
  <si>
    <t>Администрация Караваевского с/п</t>
  </si>
  <si>
    <t>Культура.всего</t>
  </si>
  <si>
    <t>ДШИ</t>
  </si>
  <si>
    <t>"Перспектива"</t>
  </si>
  <si>
    <t>ЦБС</t>
  </si>
  <si>
    <t>ФГБОУ ВПО КГСХА</t>
  </si>
  <si>
    <t>ООО»Лукоморье</t>
  </si>
  <si>
    <t>ООО "Квадро"</t>
  </si>
  <si>
    <t>ООО "Раздолье"</t>
  </si>
  <si>
    <t>ОАО "Костромское"</t>
  </si>
  <si>
    <t>ООО "Согласие"</t>
  </si>
  <si>
    <t>ООО "Детский мир-Центр"</t>
  </si>
  <si>
    <t>ООО "Жилкоммунсервис"</t>
  </si>
  <si>
    <t>ООО "Костромагазлизинг"</t>
  </si>
  <si>
    <t>ООО"Нефтересурс"</t>
  </si>
  <si>
    <t>ООО"Дорремстрой»</t>
  </si>
  <si>
    <t>ЗАО «Тандер»</t>
  </si>
  <si>
    <t>ООО «Никос»</t>
  </si>
  <si>
    <t>Всего в найме у ИП</t>
  </si>
  <si>
    <t>в том числе среднесписочная численность</t>
  </si>
  <si>
    <t>2.3.1 Среднесписочная численность работников</t>
  </si>
  <si>
    <t>на крупных и средних предприятиях</t>
  </si>
  <si>
    <t>3. Фонд заработной платы</t>
  </si>
  <si>
    <t>(по полному кругу организаций)</t>
  </si>
  <si>
    <t>ООО"Согласие"</t>
  </si>
  <si>
    <t>ООО «Дорремстрой»</t>
  </si>
  <si>
    <t>ООО"Караваевская ювелирная фабрика"</t>
  </si>
  <si>
    <t>ООО «Раздолье»</t>
  </si>
  <si>
    <t>ООО «Лукоморье»</t>
  </si>
  <si>
    <t>ООО «Квадро»</t>
  </si>
  <si>
    <t>ООО"Детский мир-Центр"</t>
  </si>
  <si>
    <t>ООО "Нефтересурс"</t>
  </si>
  <si>
    <t>в т.ч.в бюджетных организациях,всего</t>
  </si>
  <si>
    <t>3.1 Фонд заработной платы по крупным</t>
  </si>
  <si>
    <t>и средним предприятиям, всего</t>
  </si>
  <si>
    <t xml:space="preserve">4. Среднемесячная начисленная </t>
  </si>
  <si>
    <t>заработная плата</t>
  </si>
  <si>
    <t>руб.</t>
  </si>
  <si>
    <t>в т.ч. в бюджетных организациях:</t>
  </si>
  <si>
    <t>финансирования, всего по поселению</t>
  </si>
  <si>
    <t>Подраздел DA производство пищевых продуктов</t>
  </si>
  <si>
    <t>ЗАО "Тандер"</t>
  </si>
  <si>
    <t xml:space="preserve">государственных </t>
  </si>
  <si>
    <t>акционерных обществ(ОАО ПЗ "Караваево", "Высоковский)</t>
  </si>
  <si>
    <t>в т.ч.ФГБОУ ВПО КГСХА</t>
  </si>
  <si>
    <t>ООО "Ивигаль"</t>
  </si>
  <si>
    <t>ООО "Арка"</t>
  </si>
  <si>
    <t xml:space="preserve">в т.ч.ИП Собачкин С.Л.   </t>
  </si>
  <si>
    <t xml:space="preserve">в т.ч.ИП Кротов И.Н.      </t>
  </si>
  <si>
    <t xml:space="preserve">в т.ч.ИП Асатрян Г.Н.   </t>
  </si>
  <si>
    <t xml:space="preserve">в т.ч.Ип Галкина В.М.  </t>
  </si>
  <si>
    <t xml:space="preserve">в т.ч.ИП Галкин В.Ю.      </t>
  </si>
  <si>
    <t xml:space="preserve">в т.ч.ИП Гончаров А.Н.    </t>
  </si>
  <si>
    <t xml:space="preserve">в т.ч.ИП Гончарова Л.К.  </t>
  </si>
  <si>
    <t xml:space="preserve">в т.ч.ИП Бесчастнов А.Ю    </t>
  </si>
  <si>
    <t xml:space="preserve">в т.ч.ИП Комкова Л.В.    </t>
  </si>
  <si>
    <t xml:space="preserve">в т.ч.ИП Воробьева О.А.    </t>
  </si>
  <si>
    <t xml:space="preserve">в т.ч.ИП Смирнов А.В.   </t>
  </si>
  <si>
    <t>в т.ч.ИП Курбанова О.В.</t>
  </si>
  <si>
    <t>в т.ч.ИП Чистяков М.Ю.  .</t>
  </si>
  <si>
    <t xml:space="preserve">в т.ч.ИП Чистяков Ю.А.  </t>
  </si>
  <si>
    <t>ООО"Арка"</t>
  </si>
  <si>
    <t xml:space="preserve"> МБУК ЦНК "Традиция"</t>
  </si>
  <si>
    <t>МБУК ансамбль "Карусель"</t>
  </si>
  <si>
    <t>из них :</t>
  </si>
  <si>
    <t xml:space="preserve">собственные средства </t>
  </si>
  <si>
    <t>в том числе :</t>
  </si>
  <si>
    <t>федерального бюджета</t>
  </si>
  <si>
    <t>областного бюджета</t>
  </si>
  <si>
    <t>местного бюджета</t>
  </si>
  <si>
    <t>средства внебюджетных фондов</t>
  </si>
  <si>
    <t>прочих средств, кредиты и заемные средства</t>
  </si>
  <si>
    <t>Раздел А : Сельское хозяйство</t>
  </si>
  <si>
    <t>в т.ч. По предприятиям</t>
  </si>
  <si>
    <t>Раздел С : Добыча полезных ископаемых</t>
  </si>
  <si>
    <t>Раздел Д :Производство пищевых продуктов и пр.</t>
  </si>
  <si>
    <t>Раздел Е : Производство и распределение</t>
  </si>
  <si>
    <t xml:space="preserve"> электроэнергии,газа и воды</t>
  </si>
  <si>
    <t>Раздел F : Строительство</t>
  </si>
  <si>
    <t>Раздел G :Оптовая и розничная торговля</t>
  </si>
  <si>
    <t>Раздел K : Операции с недвижимым</t>
  </si>
  <si>
    <t>имуществом, аренда и предоставление услуг</t>
  </si>
  <si>
    <t>Раздел L: Государственное управление,</t>
  </si>
  <si>
    <t>социальное страхование</t>
  </si>
  <si>
    <t>Раздел M : Образование</t>
  </si>
  <si>
    <t>в том числе</t>
  </si>
  <si>
    <t>Раздел  О : Предоставление прочих коммунальных</t>
  </si>
  <si>
    <t>социальных услуг</t>
  </si>
  <si>
    <t>ФГБОУ ВО КГСХА</t>
  </si>
  <si>
    <t>Ввод в действие производственных мощностей и объектов</t>
  </si>
  <si>
    <t>ООО "Цветы Высоково"</t>
  </si>
  <si>
    <t>ФГБОУ ВО КГСХА(студ.столовая)</t>
  </si>
  <si>
    <t>ОАО "Племзавод "Караваево"</t>
  </si>
  <si>
    <t xml:space="preserve"> в т.ч. Администрация Караваевского сел.посел</t>
  </si>
  <si>
    <t>электроэнергии,пара,воды всего.</t>
  </si>
  <si>
    <t>в т.ч.ОГОУ ДОД Костромская обл.ДЮСШ "Урожай"</t>
  </si>
  <si>
    <t>МКУ ЦБ Администрации Караваевского с/п</t>
  </si>
  <si>
    <t>в т.ч.ИП Королева Н.М.</t>
  </si>
  <si>
    <t xml:space="preserve">в т.ч.ИП Термаков А.В.  </t>
  </si>
  <si>
    <t xml:space="preserve">в т.ч.ИП Гришин К.Д.  </t>
  </si>
  <si>
    <t>Вариант 1 консервативный</t>
  </si>
  <si>
    <t>Вариант 2 базовый</t>
  </si>
  <si>
    <t>Вариант 3 целевой</t>
  </si>
  <si>
    <t>индекс -дефлятор</t>
  </si>
  <si>
    <t>Индекс-дефлятор</t>
  </si>
  <si>
    <t>ООО" Цветы Высоково"</t>
  </si>
  <si>
    <t>в т.ч. ОАО "Племзавод "Караваево"</t>
  </si>
  <si>
    <t>индекс-дефлятор</t>
  </si>
  <si>
    <t>в т.ч.ИП Хураскин И.В.</t>
  </si>
  <si>
    <t>в т.ч.ИП Смирнов О.В.</t>
  </si>
  <si>
    <t>ОАО «Племенной завод «Караваево»</t>
  </si>
  <si>
    <t>МКУ  "Централизованная бухгалтерия</t>
  </si>
  <si>
    <t>МКУ "Организационно-методический центр"</t>
  </si>
  <si>
    <t xml:space="preserve"> в т.ч. ООО "Цветы Высоково"</t>
  </si>
  <si>
    <t>Строит-во  школы</t>
  </si>
  <si>
    <t>2.2 Численность занятых в крестьянских хозяйствах  (включая наемных работников) всего по поселению</t>
  </si>
  <si>
    <t>Занятых в домашнем хоз-ве производством товаров и услуг для реализации</t>
  </si>
  <si>
    <t>Единица измерения</t>
  </si>
  <si>
    <t>в ценах 2017 года</t>
  </si>
  <si>
    <t>ООО "Тепличный комбинат"Высоковский"</t>
  </si>
  <si>
    <t xml:space="preserve"> ООО "Сущево"</t>
  </si>
  <si>
    <t>МКОУ "Караваевская средняя общеобразовательная школа"</t>
  </si>
  <si>
    <t>ОАО "Племзавод  "Караваево"</t>
  </si>
  <si>
    <t>ООО "Сущево"</t>
  </si>
  <si>
    <t>ООО "Караваевская ювелирная фабрика"</t>
  </si>
  <si>
    <t xml:space="preserve"> МКОУ "Караваевская средняя общеобразовательная школа"</t>
  </si>
  <si>
    <t>МКУК ЦНК "Традиция"</t>
  </si>
  <si>
    <t>МКУК ЦТТ " Карусель"</t>
  </si>
  <si>
    <t>МКОУДОД "Детская школа искусств п.Караваево"</t>
  </si>
  <si>
    <t>МБУ "Молодежно-досуговый центр"Перспектива"</t>
  </si>
  <si>
    <t>ОАО "Тепличный комбинат"Высоковский"</t>
  </si>
  <si>
    <t>Администрация Караваевского сельского поселения</t>
  </si>
  <si>
    <t>в ценах 2018 года</t>
  </si>
  <si>
    <t>ГБУ КО "СШОР им. А.В. Голубева"</t>
  </si>
  <si>
    <t>Продукция ФГБОУ ВО Костромская ГСХА</t>
  </si>
  <si>
    <t xml:space="preserve"> ФГБОУ ВО Костромская ГСХА</t>
  </si>
  <si>
    <t>Прочие</t>
  </si>
  <si>
    <t>АХД  администраци п. Караваево</t>
  </si>
  <si>
    <t>Раздел: Спорт</t>
  </si>
  <si>
    <t xml:space="preserve"> Транспортные услуги, всего</t>
  </si>
  <si>
    <r>
      <t>в т.ч.</t>
    </r>
    <r>
      <rPr>
        <b/>
        <sz val="11"/>
        <rFont val="Times New Roman"/>
        <family val="1"/>
        <charset val="204"/>
      </rPr>
      <t>МУП ЖКХ "Караваево"</t>
    </r>
  </si>
  <si>
    <t>Бытовые услуги,всего</t>
  </si>
  <si>
    <t>Жилищные услуги,всего</t>
  </si>
  <si>
    <t>Коммунальные услуги,всего</t>
  </si>
  <si>
    <t>Услуги физ. культуры и спорта,всего</t>
  </si>
  <si>
    <t>Ветеринарные услуги,всего</t>
  </si>
  <si>
    <t>Услуги образования,всего</t>
  </si>
  <si>
    <t>Услуги культуры (в т.ч. ЦНК»Традиция», "Карусель", "Перспектива", "ЦБС") всего</t>
  </si>
  <si>
    <t>в т.ч.ФГОУ ВПО КГСХА</t>
  </si>
  <si>
    <t>в т.ч.МУП ЖКХ "Караваево"</t>
  </si>
  <si>
    <t>в т.ч. ИП Курбанова О.В (баня)</t>
  </si>
  <si>
    <t>в т.ч. ООО "Жилкоммунсервис"</t>
  </si>
  <si>
    <t>ОГКУ "Костромской СРЦН  "Родничок"</t>
  </si>
  <si>
    <r>
      <t>(</t>
    </r>
    <r>
      <rPr>
        <b/>
        <sz val="11"/>
        <rFont val="Times New Roman"/>
        <family val="1"/>
        <charset val="204"/>
      </rPr>
      <t>полный круг организаций)</t>
    </r>
  </si>
  <si>
    <t>Центральная бибилиотечная система</t>
  </si>
  <si>
    <t xml:space="preserve"> "Перспектива"-молодежный центр</t>
  </si>
  <si>
    <t xml:space="preserve">МКОДОД "Караваевская детская школа искусств"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</si>
  <si>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МКУК ЦТТ " "Карусель"</t>
  </si>
  <si>
    <t>в т.ч. МКУК ЦНК "Традиция"</t>
  </si>
  <si>
    <t xml:space="preserve">Прочие </t>
  </si>
  <si>
    <t>в т.ч.Образование (ДДУ,Караваевская школа)</t>
  </si>
  <si>
    <t>ОАО Тепличный комбинат "Высоковский"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</si>
  <si>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</si>
  <si>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Отгружено товаров собственного производства, выполнено работ и услуг собственными силами (без НДС и акцизов) по разделам  В,C,D,E  </t>
  </si>
  <si>
    <t>Сельское хозяйство</t>
  </si>
  <si>
    <r>
      <t>МУП ЖКХ  "Караваево"</t>
    </r>
    <r>
      <rPr>
        <sz val="9"/>
        <rFont val="Times New Roman"/>
        <family val="1"/>
        <charset val="204"/>
      </rPr>
      <t>(произ-во,передача</t>
    </r>
  </si>
  <si>
    <r>
      <t>привлеченные средства</t>
    </r>
    <r>
      <rPr>
        <sz val="10"/>
        <rFont val="Times New Roman"/>
        <family val="1"/>
        <charset val="204"/>
      </rPr>
      <t xml:space="preserve"> </t>
    </r>
  </si>
  <si>
    <r>
      <t>бюджетные средства</t>
    </r>
    <r>
      <rPr>
        <sz val="10"/>
        <rFont val="Times New Roman"/>
        <family val="1"/>
        <charset val="204"/>
      </rPr>
      <t xml:space="preserve"> (в ценах соотв. лет)</t>
    </r>
  </si>
  <si>
    <t>к распоряжению администрации</t>
  </si>
  <si>
    <t>Караваевского сельского поселения</t>
  </si>
  <si>
    <t>Прогноз социально-экономического развития Караваевского сельского поселения                                                                            Приложение</t>
  </si>
  <si>
    <t>АХД  администрации п. Караваево</t>
  </si>
  <si>
    <t>на 2020 год и плановый период до 2024 года</t>
  </si>
  <si>
    <t>от  09.08.2019 г. № 54-р</t>
  </si>
  <si>
    <t>2.1 Численность занятых индивидуальным трудом и по найму у отдельных граждан всего по поселению</t>
  </si>
  <si>
    <r>
      <t>Оборот розничной торговли</t>
    </r>
    <r>
      <rPr>
        <sz val="11"/>
        <rFont val="Times New Roman"/>
        <family val="1"/>
        <charset val="204"/>
      </rPr>
      <t>,всего</t>
    </r>
  </si>
  <si>
    <r>
      <t>Оборот общественного питания</t>
    </r>
    <r>
      <rPr>
        <sz val="11"/>
        <rFont val="Times New Roman"/>
        <family val="1"/>
        <charset val="204"/>
      </rPr>
      <t>,</t>
    </r>
  </si>
  <si>
    <t>форма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</si>
</sst>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u/>
      <sz val="11"/>
      <name val="Arial Cyr"/>
      <family val="2"/>
      <charset val="204"/>
    </font>
    <font>
      <sz val="11"/>
      <name val="Arial Cu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0" fillId="2" borderId="0" xfId="0" applyFill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8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0" fontId="19" fillId="3" borderId="1" xfId="0" applyFont="1" applyFill="1" applyBorder="1" applyAlignment="1">
      <alignment wrapText="1"/>
    </xf>
    <xf numFmtId="4" fontId="19" fillId="3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0" fontId="19" fillId="3" borderId="5" xfId="0" applyFont="1" applyFill="1" applyBorder="1" applyAlignment="1">
      <alignment wrapText="1"/>
    </xf>
    <xf numFmtId="0" fontId="19" fillId="3" borderId="5" xfId="0" applyFont="1" applyFill="1" applyBorder="1" applyAlignment="1">
      <alignment horizontal="center"/>
    </xf>
    <xf numFmtId="4" fontId="19" fillId="3" borderId="5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wrapText="1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165" fontId="14" fillId="3" borderId="0" xfId="0" applyNumberFormat="1" applyFont="1" applyFill="1" applyBorder="1"/>
    <xf numFmtId="165" fontId="14" fillId="3" borderId="2" xfId="0" applyNumberFormat="1" applyFont="1" applyFill="1" applyBorder="1" applyAlignment="1">
      <alignment horizontal="center"/>
    </xf>
    <xf numFmtId="165" fontId="14" fillId="3" borderId="1" xfId="0" applyNumberFormat="1" applyFont="1" applyFill="1" applyBorder="1"/>
    <xf numFmtId="165" fontId="14" fillId="3" borderId="2" xfId="0" applyNumberFormat="1" applyFont="1" applyFill="1" applyBorder="1"/>
    <xf numFmtId="165" fontId="14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26" sqref="C26"/>
    </sheetView>
  </sheetViews>
  <sheetFormatPr defaultRowHeight="12.75"/>
  <cols>
    <col min="1" max="1" width="38.5703125" style="3" customWidth="1"/>
    <col min="2" max="2" width="10" style="3" customWidth="1"/>
    <col min="3" max="3" width="10.85546875" style="1" customWidth="1"/>
    <col min="4" max="4" width="11.85546875" style="1" customWidth="1"/>
    <col min="5" max="5" width="11.28515625" style="1" customWidth="1"/>
    <col min="6" max="6" width="10.42578125" style="1" customWidth="1"/>
    <col min="7" max="7" width="10.5703125" style="1" customWidth="1"/>
    <col min="8" max="8" width="10.85546875" style="1" customWidth="1"/>
    <col min="9" max="9" width="11.85546875" style="1" customWidth="1"/>
    <col min="10" max="10" width="12.7109375" style="1" customWidth="1"/>
    <col min="11" max="11" width="10.5703125" style="3" customWidth="1"/>
    <col min="12" max="12" width="12.140625" style="3" customWidth="1"/>
    <col min="13" max="13" width="12.7109375" style="4" customWidth="1"/>
    <col min="14" max="14" width="10.7109375" style="4" customWidth="1"/>
    <col min="15" max="15" width="11.5703125" style="4" customWidth="1"/>
    <col min="16" max="16" width="11.28515625" style="9" customWidth="1"/>
    <col min="17" max="17" width="11.42578125" style="9" customWidth="1"/>
    <col min="18" max="18" width="12" style="9" customWidth="1"/>
    <col min="19" max="19" width="10.5703125" style="9" customWidth="1"/>
    <col min="20" max="20" width="11.42578125" style="9" customWidth="1"/>
    <col min="21" max="21" width="9.5703125" style="9" bestFit="1" customWidth="1"/>
    <col min="22" max="22" width="19.42578125" style="9" customWidth="1"/>
    <col min="23" max="23" width="9.5703125" style="9" bestFit="1" customWidth="1"/>
    <col min="24" max="16384" width="9.140625" style="9"/>
  </cols>
  <sheetData>
    <row r="1" spans="1:23" hidden="1">
      <c r="I1" s="2"/>
      <c r="J1" s="2"/>
    </row>
    <row r="2" spans="1:23" ht="15" hidden="1">
      <c r="C2" s="8"/>
      <c r="D2" s="8"/>
      <c r="E2" s="8"/>
      <c r="F2" s="8"/>
      <c r="G2" s="8"/>
      <c r="I2" s="8"/>
      <c r="J2" s="8"/>
      <c r="M2" s="21"/>
      <c r="W2" s="21"/>
    </row>
    <row r="3" spans="1:23" ht="15" hidden="1">
      <c r="C3" s="8"/>
      <c r="D3" s="8"/>
      <c r="E3" s="8"/>
      <c r="G3" s="8"/>
      <c r="H3" s="8"/>
      <c r="I3" s="8"/>
      <c r="J3" s="8"/>
      <c r="M3" s="21"/>
      <c r="W3" s="21"/>
    </row>
    <row r="4" spans="1:23" ht="18" hidden="1">
      <c r="A4" s="5"/>
      <c r="B4" s="5"/>
      <c r="C4" s="10"/>
      <c r="D4" s="10"/>
      <c r="E4" s="11"/>
      <c r="F4" s="10"/>
      <c r="G4" s="11"/>
      <c r="I4" s="10"/>
      <c r="J4" s="11"/>
      <c r="M4" s="22"/>
      <c r="W4" s="22"/>
    </row>
    <row r="5" spans="1:23" ht="18" hidden="1">
      <c r="A5" s="5"/>
      <c r="B5" s="5"/>
      <c r="C5" s="10"/>
      <c r="D5" s="10"/>
      <c r="E5" s="11"/>
      <c r="G5" s="11"/>
      <c r="H5" s="10"/>
      <c r="I5" s="10"/>
      <c r="J5" s="11"/>
      <c r="M5" s="22"/>
      <c r="W5" s="22"/>
    </row>
    <row r="6" spans="1:23">
      <c r="A6" s="129" t="s">
        <v>265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 t="s">
        <v>263</v>
      </c>
      <c r="P7" s="104"/>
      <c r="Q7" s="104"/>
      <c r="R7" s="104"/>
      <c r="S7" s="104"/>
      <c r="T7" s="104"/>
      <c r="U7" s="104"/>
      <c r="V7" s="104"/>
      <c r="W7" s="104"/>
    </row>
    <row r="8" spans="1:23">
      <c r="F8" s="1" t="s">
        <v>0</v>
      </c>
      <c r="G8" s="104" t="s">
        <v>267</v>
      </c>
      <c r="H8" s="104"/>
      <c r="I8" s="104"/>
      <c r="J8" s="104"/>
      <c r="M8" s="29"/>
      <c r="N8" s="132" t="s">
        <v>264</v>
      </c>
      <c r="O8" s="132"/>
      <c r="P8" s="132"/>
      <c r="Q8" s="132"/>
      <c r="R8" s="132"/>
      <c r="S8" s="125" t="s">
        <v>1</v>
      </c>
      <c r="T8" s="125"/>
      <c r="V8" s="125"/>
      <c r="W8" s="125"/>
    </row>
    <row r="9" spans="1:23">
      <c r="M9" s="29"/>
      <c r="N9" s="132" t="s">
        <v>268</v>
      </c>
      <c r="O9" s="132"/>
      <c r="P9" s="132"/>
      <c r="Q9" s="132"/>
      <c r="R9" s="132"/>
      <c r="S9" s="80"/>
      <c r="T9" s="80"/>
      <c r="V9" s="80"/>
      <c r="W9" s="80"/>
    </row>
    <row r="11" spans="1:23">
      <c r="A11" s="130"/>
      <c r="B11" s="50" t="s">
        <v>2</v>
      </c>
      <c r="C11" s="50">
        <v>2017</v>
      </c>
      <c r="D11" s="50">
        <v>2018</v>
      </c>
      <c r="E11" s="50">
        <v>2019</v>
      </c>
      <c r="F11" s="131">
        <v>2020</v>
      </c>
      <c r="G11" s="131"/>
      <c r="H11" s="131"/>
      <c r="I11" s="131">
        <v>2021</v>
      </c>
      <c r="J11" s="131"/>
      <c r="K11" s="131"/>
      <c r="L11" s="126">
        <v>2022</v>
      </c>
      <c r="M11" s="127"/>
      <c r="N11" s="128"/>
      <c r="O11" s="126">
        <v>2023</v>
      </c>
      <c r="P11" s="127"/>
      <c r="Q11" s="128"/>
      <c r="R11" s="126">
        <v>2024</v>
      </c>
      <c r="S11" s="127"/>
      <c r="T11" s="128"/>
    </row>
    <row r="12" spans="1:23" ht="36">
      <c r="A12" s="130"/>
      <c r="B12" s="50" t="s">
        <v>3</v>
      </c>
      <c r="C12" s="50" t="s">
        <v>4</v>
      </c>
      <c r="D12" s="50" t="s">
        <v>4</v>
      </c>
      <c r="E12" s="50" t="s">
        <v>5</v>
      </c>
      <c r="F12" s="51" t="s">
        <v>195</v>
      </c>
      <c r="G12" s="51" t="s">
        <v>196</v>
      </c>
      <c r="H12" s="51" t="s">
        <v>197</v>
      </c>
      <c r="I12" s="51" t="s">
        <v>195</v>
      </c>
      <c r="J12" s="51" t="s">
        <v>196</v>
      </c>
      <c r="K12" s="51" t="s">
        <v>197</v>
      </c>
      <c r="L12" s="51" t="s">
        <v>195</v>
      </c>
      <c r="M12" s="51" t="s">
        <v>196</v>
      </c>
      <c r="N12" s="51" t="s">
        <v>197</v>
      </c>
      <c r="O12" s="51" t="s">
        <v>195</v>
      </c>
      <c r="P12" s="51" t="s">
        <v>196</v>
      </c>
      <c r="Q12" s="51" t="s">
        <v>197</v>
      </c>
      <c r="R12" s="51" t="s">
        <v>195</v>
      </c>
      <c r="S12" s="51" t="s">
        <v>196</v>
      </c>
      <c r="T12" s="51" t="s">
        <v>197</v>
      </c>
    </row>
    <row r="13" spans="1:23">
      <c r="A13" s="52" t="s">
        <v>259</v>
      </c>
      <c r="B13" s="50"/>
      <c r="C13" s="50"/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3">
      <c r="A14" s="122" t="s">
        <v>257</v>
      </c>
      <c r="B14" s="50"/>
      <c r="C14" s="56"/>
      <c r="D14" s="50"/>
      <c r="E14" s="5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3">
      <c r="A15" s="123"/>
      <c r="B15" s="50"/>
      <c r="C15" s="56"/>
      <c r="D15" s="50"/>
      <c r="E15" s="5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3" ht="27" customHeight="1">
      <c r="A16" s="124"/>
      <c r="B16" s="50"/>
      <c r="C16" s="56"/>
      <c r="D16" s="50"/>
      <c r="E16" s="50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>
      <c r="A17" s="54" t="s">
        <v>7</v>
      </c>
      <c r="B17" s="50" t="s">
        <v>8</v>
      </c>
      <c r="C17" s="69">
        <f>C22+C27+C32+C37</f>
        <v>767815</v>
      </c>
      <c r="D17" s="69">
        <f>D22+D27+D32+D37</f>
        <v>1130805</v>
      </c>
      <c r="E17" s="69">
        <f>D18*E20*E19/100/100</f>
        <v>964874.60999999987</v>
      </c>
      <c r="F17" s="69">
        <f>E17*F20*F19/100/100</f>
        <v>1021682.4583499996</v>
      </c>
      <c r="G17" s="69">
        <f>E17*G20*G19/100/100</f>
        <v>1015776.7793999999</v>
      </c>
      <c r="H17" s="69">
        <f>E17*H20*H19/100/100</f>
        <v>1015776.7793999999</v>
      </c>
      <c r="I17" s="69">
        <f t="shared" ref="I17" si="0">F17*I20*I19/100/100</f>
        <v>1077029.2444560297</v>
      </c>
      <c r="J17" s="69">
        <f t="shared" ref="J17" si="1">G17*J20*J19/100/100</f>
        <v>1067705.8492874401</v>
      </c>
      <c r="K17" s="69">
        <f t="shared" ref="K17" si="2">H17*K20*K19/100/100</f>
        <v>1067705.8492874401</v>
      </c>
      <c r="L17" s="69">
        <f t="shared" ref="L17" si="3">I17*L20*L19/100/100</f>
        <v>1149227.7594784629</v>
      </c>
      <c r="M17" s="69">
        <f t="shared" ref="M17" si="4">J17*M20*M19/100/100</f>
        <v>1138180.7416704278</v>
      </c>
      <c r="N17" s="69">
        <f t="shared" ref="N17" si="5">K17*N20*N19/100/100</f>
        <v>1138180.7416704278</v>
      </c>
      <c r="O17" s="69">
        <f t="shared" ref="O17" si="6">L17*O20*O19/100/100</f>
        <v>1210947.1231625727</v>
      </c>
      <c r="P17" s="69">
        <f t="shared" ref="P17" si="7">M17*P20*P19/100/100</f>
        <v>1200464.4564981093</v>
      </c>
      <c r="Q17" s="69">
        <f t="shared" ref="Q17" si="8">N17*Q20*Q19/100/100</f>
        <v>1200464.4564981093</v>
      </c>
      <c r="R17" s="69">
        <f t="shared" ref="R17" si="9">O17*R20*R19/100/100</f>
        <v>1267065.0189386732</v>
      </c>
      <c r="S17" s="69">
        <f t="shared" ref="S17" si="10">P17*S20*S19/100/100</f>
        <v>1258521.4597808046</v>
      </c>
      <c r="T17" s="69">
        <f t="shared" ref="T17" si="11">Q17*T20*T19/100/100</f>
        <v>1258521.4597808046</v>
      </c>
    </row>
    <row r="18" spans="1:20">
      <c r="A18" s="54" t="s">
        <v>227</v>
      </c>
      <c r="B18" s="50" t="s">
        <v>8</v>
      </c>
      <c r="C18" s="69"/>
      <c r="D18" s="69">
        <f>D23+D28+D33+D38</f>
        <v>1130805</v>
      </c>
      <c r="E18" s="69">
        <f>E23+E28+E33+E38</f>
        <v>932246</v>
      </c>
      <c r="F18" s="69">
        <f t="shared" ref="F18:T18" si="12">F23+F28+F33+F38</f>
        <v>950995</v>
      </c>
      <c r="G18" s="69">
        <f t="shared" si="12"/>
        <v>950995</v>
      </c>
      <c r="H18" s="69">
        <f t="shared" si="12"/>
        <v>950995</v>
      </c>
      <c r="I18" s="69">
        <f t="shared" si="12"/>
        <v>966743</v>
      </c>
      <c r="J18" s="69">
        <f t="shared" si="12"/>
        <v>966743</v>
      </c>
      <c r="K18" s="69">
        <f t="shared" si="12"/>
        <v>966743</v>
      </c>
      <c r="L18" s="69">
        <f t="shared" si="12"/>
        <v>994743</v>
      </c>
      <c r="M18" s="69">
        <f t="shared" si="12"/>
        <v>994743</v>
      </c>
      <c r="N18" s="69">
        <f t="shared" si="12"/>
        <v>994743</v>
      </c>
      <c r="O18" s="69">
        <f t="shared" si="12"/>
        <v>1011743</v>
      </c>
      <c r="P18" s="69">
        <f t="shared" si="12"/>
        <v>1011743</v>
      </c>
      <c r="Q18" s="69">
        <f t="shared" si="12"/>
        <v>1011743</v>
      </c>
      <c r="R18" s="69">
        <f t="shared" si="12"/>
        <v>1021843</v>
      </c>
      <c r="S18" s="69">
        <f t="shared" si="12"/>
        <v>1021843</v>
      </c>
      <c r="T18" s="69">
        <f t="shared" si="12"/>
        <v>1021843</v>
      </c>
    </row>
    <row r="19" spans="1:20">
      <c r="A19" s="54" t="s">
        <v>198</v>
      </c>
      <c r="B19" s="50"/>
      <c r="C19" s="70"/>
      <c r="D19" s="70">
        <v>100.6</v>
      </c>
      <c r="E19" s="70">
        <v>103.5</v>
      </c>
      <c r="F19" s="70">
        <v>103.8</v>
      </c>
      <c r="G19" s="70">
        <v>103.2</v>
      </c>
      <c r="H19" s="70">
        <v>103.2</v>
      </c>
      <c r="I19" s="70">
        <v>103.7</v>
      </c>
      <c r="J19" s="70">
        <v>103.4</v>
      </c>
      <c r="K19" s="70">
        <v>103.4</v>
      </c>
      <c r="L19" s="70">
        <v>103.7</v>
      </c>
      <c r="M19" s="70">
        <v>103.6</v>
      </c>
      <c r="N19" s="70">
        <v>103.6</v>
      </c>
      <c r="O19" s="70">
        <v>103.6</v>
      </c>
      <c r="P19" s="70">
        <v>103.7</v>
      </c>
      <c r="Q19" s="70">
        <v>103.7</v>
      </c>
      <c r="R19" s="70">
        <v>103.6</v>
      </c>
      <c r="S19" s="70">
        <v>103.8</v>
      </c>
      <c r="T19" s="70">
        <v>103.8</v>
      </c>
    </row>
    <row r="20" spans="1:20">
      <c r="A20" s="54" t="s">
        <v>9</v>
      </c>
      <c r="B20" s="50" t="s">
        <v>10</v>
      </c>
      <c r="C20" s="69"/>
      <c r="D20" s="69">
        <f>D18/C17*100</f>
        <v>147.27571094599611</v>
      </c>
      <c r="E20" s="69">
        <f>E18/D18*100</f>
        <v>82.440915984630408</v>
      </c>
      <c r="F20" s="69">
        <f>F18/E18*100</f>
        <v>102.01116443513835</v>
      </c>
      <c r="G20" s="69">
        <f>G18/E18*100</f>
        <v>102.01116443513835</v>
      </c>
      <c r="H20" s="69">
        <f>H18/E18*100</f>
        <v>102.01116443513835</v>
      </c>
      <c r="I20" s="69">
        <f t="shared" ref="I20" si="13">I18/F18*100</f>
        <v>101.65594982097699</v>
      </c>
      <c r="J20" s="69">
        <f t="shared" ref="J20" si="14">J18/G18*100</f>
        <v>101.65594982097699</v>
      </c>
      <c r="K20" s="69">
        <f t="shared" ref="K20" si="15">K18/H18*100</f>
        <v>101.65594982097699</v>
      </c>
      <c r="L20" s="69">
        <f t="shared" ref="L20" si="16">L18/I18*100</f>
        <v>102.89632301449299</v>
      </c>
      <c r="M20" s="69">
        <f t="shared" ref="M20" si="17">M18/J18*100</f>
        <v>102.89632301449299</v>
      </c>
      <c r="N20" s="69">
        <f t="shared" ref="N20" si="18">N18/K18*100</f>
        <v>102.89632301449299</v>
      </c>
      <c r="O20" s="69">
        <f t="shared" ref="O20" si="19">O18/L18*100</f>
        <v>101.70898412956915</v>
      </c>
      <c r="P20" s="69">
        <f t="shared" ref="P20" si="20">P18/M18*100</f>
        <v>101.70898412956915</v>
      </c>
      <c r="Q20" s="69">
        <f t="shared" ref="Q20" si="21">Q18/N18*100</f>
        <v>101.70898412956915</v>
      </c>
      <c r="R20" s="69">
        <f t="shared" ref="R20" si="22">R18/O18*100</f>
        <v>100.99827723048244</v>
      </c>
      <c r="S20" s="69">
        <f t="shared" ref="S20" si="23">S18/P18*100</f>
        <v>100.99827723048244</v>
      </c>
      <c r="T20" s="69">
        <f t="shared" ref="T20" si="24">T18/Q18*100</f>
        <v>100.99827723048244</v>
      </c>
    </row>
    <row r="21" spans="1:20" ht="13.5" customHeight="1">
      <c r="A21" s="55" t="s">
        <v>201</v>
      </c>
      <c r="B21" s="56"/>
      <c r="C21" s="69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1:20">
      <c r="A22" s="57" t="s">
        <v>7</v>
      </c>
      <c r="B22" s="56" t="s">
        <v>8</v>
      </c>
      <c r="C22" s="69">
        <v>147079</v>
      </c>
      <c r="D22" s="69">
        <v>160674</v>
      </c>
      <c r="E22" s="69">
        <f>D23*E25*E24/100/100</f>
        <v>174915</v>
      </c>
      <c r="F22" s="69">
        <f>E22*F25*F24/100/100</f>
        <v>184784.76</v>
      </c>
      <c r="G22" s="69">
        <f>E22*G25*G24/100/100</f>
        <v>183716.64</v>
      </c>
      <c r="H22" s="69">
        <f>E22*H25*H24/100/100</f>
        <v>183716.64</v>
      </c>
      <c r="I22" s="69">
        <f t="shared" ref="I22" si="25">F22*I25*I24/100/100</f>
        <v>200534.43780000004</v>
      </c>
      <c r="J22" s="69">
        <f t="shared" ref="J22" si="26">G22*J25*J24/100/100</f>
        <v>198798.49440000005</v>
      </c>
      <c r="K22" s="69">
        <f t="shared" ref="K22" si="27">H22*K25*K24/100/100</f>
        <v>198798.49440000005</v>
      </c>
      <c r="L22" s="69">
        <f t="shared" ref="L22" si="28">I22*L25*L24/100/100</f>
        <v>229904.93437623006</v>
      </c>
      <c r="M22" s="69">
        <f t="shared" ref="M22" si="29">J22*M25*M24/100/100</f>
        <v>227694.95999712005</v>
      </c>
      <c r="N22" s="69">
        <f t="shared" ref="N22" si="30">K22*N25*N24/100/100</f>
        <v>227694.95999712005</v>
      </c>
      <c r="O22" s="69">
        <f t="shared" ref="O22" si="31">L22*O25*O24/100/100</f>
        <v>247756.64817513208</v>
      </c>
      <c r="P22" s="69">
        <f t="shared" ref="P22" si="32">M22*P25*P24/100/100</f>
        <v>245611.92169860195</v>
      </c>
      <c r="Q22" s="69">
        <f t="shared" ref="Q22" si="33">N22*Q25*Q24/100/100</f>
        <v>245611.92169860195</v>
      </c>
      <c r="R22" s="69">
        <f t="shared" ref="R22" si="34">O22*R25*R24/100/100</f>
        <v>256799.8855227264</v>
      </c>
      <c r="S22" s="69">
        <f t="shared" ref="S22" si="35">P22*S25*S24/100/100</f>
        <v>255068.33664330494</v>
      </c>
      <c r="T22" s="69">
        <f t="shared" ref="T22" si="36">Q22*T25*T24/100/100</f>
        <v>255068.33664330494</v>
      </c>
    </row>
    <row r="23" spans="1:20">
      <c r="A23" s="57" t="s">
        <v>227</v>
      </c>
      <c r="B23" s="56" t="s">
        <v>8</v>
      </c>
      <c r="C23" s="69"/>
      <c r="D23" s="69">
        <v>160674</v>
      </c>
      <c r="E23" s="69">
        <v>169000</v>
      </c>
      <c r="F23" s="70">
        <v>172000</v>
      </c>
      <c r="G23" s="70">
        <v>172000</v>
      </c>
      <c r="H23" s="70">
        <v>172000</v>
      </c>
      <c r="I23" s="70">
        <v>180000</v>
      </c>
      <c r="J23" s="70">
        <v>180000</v>
      </c>
      <c r="K23" s="70">
        <v>180000</v>
      </c>
      <c r="L23" s="70">
        <v>199000</v>
      </c>
      <c r="M23" s="70">
        <v>199000</v>
      </c>
      <c r="N23" s="70">
        <v>199000</v>
      </c>
      <c r="O23" s="70">
        <v>207000</v>
      </c>
      <c r="P23" s="70">
        <v>207000</v>
      </c>
      <c r="Q23" s="70">
        <v>207000</v>
      </c>
      <c r="R23" s="70">
        <v>207100</v>
      </c>
      <c r="S23" s="70">
        <v>207100</v>
      </c>
      <c r="T23" s="70">
        <v>207100</v>
      </c>
    </row>
    <row r="24" spans="1:20">
      <c r="A24" s="57" t="s">
        <v>198</v>
      </c>
      <c r="B24" s="56" t="s">
        <v>88</v>
      </c>
      <c r="C24" s="70"/>
      <c r="D24" s="70">
        <v>100.6</v>
      </c>
      <c r="E24" s="70">
        <v>103.5</v>
      </c>
      <c r="F24" s="70">
        <v>103.8</v>
      </c>
      <c r="G24" s="70">
        <v>103.2</v>
      </c>
      <c r="H24" s="70">
        <v>103.2</v>
      </c>
      <c r="I24" s="70">
        <v>103.7</v>
      </c>
      <c r="J24" s="70">
        <v>103.4</v>
      </c>
      <c r="K24" s="70">
        <v>103.4</v>
      </c>
      <c r="L24" s="70">
        <v>103.7</v>
      </c>
      <c r="M24" s="70">
        <v>103.6</v>
      </c>
      <c r="N24" s="70">
        <v>103.6</v>
      </c>
      <c r="O24" s="70">
        <v>103.6</v>
      </c>
      <c r="P24" s="70">
        <v>103.7</v>
      </c>
      <c r="Q24" s="70">
        <v>103.7</v>
      </c>
      <c r="R24" s="70">
        <v>103.6</v>
      </c>
      <c r="S24" s="70">
        <v>103.8</v>
      </c>
      <c r="T24" s="70">
        <v>103.8</v>
      </c>
    </row>
    <row r="25" spans="1:20">
      <c r="A25" s="57" t="s">
        <v>9</v>
      </c>
      <c r="B25" s="56" t="s">
        <v>10</v>
      </c>
      <c r="C25" s="69"/>
      <c r="D25" s="69">
        <f>D23/C22*100</f>
        <v>109.24333181487501</v>
      </c>
      <c r="E25" s="69">
        <f>E23/D23*100</f>
        <v>105.18192115712561</v>
      </c>
      <c r="F25" s="69">
        <f>F23/E23*100</f>
        <v>101.77514792899409</v>
      </c>
      <c r="G25" s="69">
        <f>G23/E23*100</f>
        <v>101.77514792899409</v>
      </c>
      <c r="H25" s="69">
        <f>H23/E23*100</f>
        <v>101.77514792899409</v>
      </c>
      <c r="I25" s="69">
        <f t="shared" ref="I25" si="37">I23/F23*100</f>
        <v>104.65116279069768</v>
      </c>
      <c r="J25" s="69">
        <f t="shared" ref="J25" si="38">J23/G23*100</f>
        <v>104.65116279069768</v>
      </c>
      <c r="K25" s="69">
        <f t="shared" ref="K25" si="39">K23/H23*100</f>
        <v>104.65116279069768</v>
      </c>
      <c r="L25" s="69">
        <f t="shared" ref="L25" si="40">L23/I23*100</f>
        <v>110.55555555555556</v>
      </c>
      <c r="M25" s="69">
        <f t="shared" ref="M25" si="41">M23/J23*100</f>
        <v>110.55555555555556</v>
      </c>
      <c r="N25" s="69">
        <f t="shared" ref="N25" si="42">N23/K23*100</f>
        <v>110.55555555555556</v>
      </c>
      <c r="O25" s="69">
        <f t="shared" ref="O25" si="43">O23/L23*100</f>
        <v>104.02010050251256</v>
      </c>
      <c r="P25" s="69">
        <f t="shared" ref="P25" si="44">P23/M23*100</f>
        <v>104.02010050251256</v>
      </c>
      <c r="Q25" s="69">
        <f t="shared" ref="Q25" si="45">Q23/N23*100</f>
        <v>104.02010050251256</v>
      </c>
      <c r="R25" s="69">
        <f t="shared" ref="R25" si="46">R23/O23*100</f>
        <v>100.04830917874396</v>
      </c>
      <c r="S25" s="69">
        <f t="shared" ref="S25" si="47">S23/P23*100</f>
        <v>100.04830917874396</v>
      </c>
      <c r="T25" s="69">
        <f t="shared" ref="T25" si="48">T23/Q23*100</f>
        <v>100.04830917874396</v>
      </c>
    </row>
    <row r="26" spans="1:20">
      <c r="A26" s="55" t="s">
        <v>215</v>
      </c>
      <c r="B26" s="56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0" ht="13.5" customHeight="1">
      <c r="A27" s="57" t="s">
        <v>7</v>
      </c>
      <c r="B27" s="56" t="s">
        <v>8</v>
      </c>
      <c r="C27" s="69">
        <v>283401</v>
      </c>
      <c r="D27" s="69">
        <v>300742</v>
      </c>
      <c r="E27" s="69">
        <f>D28*E30*E29/100/100</f>
        <v>331200</v>
      </c>
      <c r="F27" s="69">
        <f>E27*F30*F29/100/100</f>
        <v>359900.55</v>
      </c>
      <c r="G27" s="69">
        <f>E27*G30*G29/100/100</f>
        <v>357820.2</v>
      </c>
      <c r="H27" s="69">
        <f>E27*H30*H29/100/100</f>
        <v>357820.2</v>
      </c>
      <c r="I27" s="69">
        <f t="shared" ref="I27" si="49">F27*I30*I29/100/100</f>
        <v>381015.43182000006</v>
      </c>
      <c r="J27" s="69">
        <f t="shared" ref="J27" si="50">G27*J30*J29/100/100</f>
        <v>377717.13936000015</v>
      </c>
      <c r="K27" s="69">
        <f t="shared" ref="K27" si="51">H27*K30*K29/100/100</f>
        <v>377717.13936000015</v>
      </c>
      <c r="L27" s="69">
        <f t="shared" ref="L27" si="52">I27*L30*L29/100/100</f>
        <v>405510.71339727007</v>
      </c>
      <c r="M27" s="69">
        <f t="shared" ref="M27" si="53">J27*M30*M29/100/100</f>
        <v>401612.71838688006</v>
      </c>
      <c r="N27" s="69">
        <f t="shared" ref="N27" si="54">K27*N30*N29/100/100</f>
        <v>401612.71838688006</v>
      </c>
      <c r="O27" s="69">
        <f t="shared" ref="O27" si="55">L27*O30*O29/100/100</f>
        <v>430881.12726109923</v>
      </c>
      <c r="P27" s="69">
        <f t="shared" ref="P27" si="56">M27*P30*P29/100/100</f>
        <v>427151.16817148164</v>
      </c>
      <c r="Q27" s="69">
        <f t="shared" ref="Q27" si="57">N27*Q30*Q29/100/100</f>
        <v>427151.16817148164</v>
      </c>
      <c r="R27" s="69">
        <f t="shared" ref="R27" si="58">O27*R30*R29/100/100</f>
        <v>458792.64917145704</v>
      </c>
      <c r="S27" s="69">
        <f t="shared" ref="S27" si="59">P27*S30*S29/100/100</f>
        <v>455699.10457760899</v>
      </c>
      <c r="T27" s="69">
        <f t="shared" ref="T27" si="60">Q27*T30*T29/100/100</f>
        <v>455699.10457760899</v>
      </c>
    </row>
    <row r="28" spans="1:20" ht="18.75" customHeight="1">
      <c r="A28" s="57" t="s">
        <v>227</v>
      </c>
      <c r="B28" s="56" t="s">
        <v>8</v>
      </c>
      <c r="C28" s="69"/>
      <c r="D28" s="69">
        <v>300742</v>
      </c>
      <c r="E28" s="69">
        <v>320000</v>
      </c>
      <c r="F28" s="70">
        <v>335000</v>
      </c>
      <c r="G28" s="70">
        <v>335000</v>
      </c>
      <c r="H28" s="70">
        <v>335000</v>
      </c>
      <c r="I28" s="70">
        <v>342000</v>
      </c>
      <c r="J28" s="70">
        <v>342000</v>
      </c>
      <c r="K28" s="70">
        <v>342000</v>
      </c>
      <c r="L28" s="70">
        <v>351000</v>
      </c>
      <c r="M28" s="70">
        <v>351000</v>
      </c>
      <c r="N28" s="70">
        <v>351000</v>
      </c>
      <c r="O28" s="70">
        <v>360000</v>
      </c>
      <c r="P28" s="70">
        <v>360000</v>
      </c>
      <c r="Q28" s="70">
        <v>360000</v>
      </c>
      <c r="R28" s="70">
        <v>370000</v>
      </c>
      <c r="S28" s="70">
        <v>370000</v>
      </c>
      <c r="T28" s="70">
        <v>370000</v>
      </c>
    </row>
    <row r="29" spans="1:20">
      <c r="A29" s="57" t="s">
        <v>198</v>
      </c>
      <c r="B29" s="56" t="s">
        <v>88</v>
      </c>
      <c r="C29" s="70"/>
      <c r="D29" s="70">
        <v>100.6</v>
      </c>
      <c r="E29" s="70">
        <v>103.5</v>
      </c>
      <c r="F29" s="70">
        <v>103.8</v>
      </c>
      <c r="G29" s="70">
        <v>103.2</v>
      </c>
      <c r="H29" s="70">
        <v>103.2</v>
      </c>
      <c r="I29" s="70">
        <v>103.7</v>
      </c>
      <c r="J29" s="70">
        <v>103.4</v>
      </c>
      <c r="K29" s="70">
        <v>103.4</v>
      </c>
      <c r="L29" s="70">
        <v>103.7</v>
      </c>
      <c r="M29" s="70">
        <v>103.6</v>
      </c>
      <c r="N29" s="70">
        <v>103.6</v>
      </c>
      <c r="O29" s="70">
        <v>103.6</v>
      </c>
      <c r="P29" s="70">
        <v>103.7</v>
      </c>
      <c r="Q29" s="70">
        <v>103.7</v>
      </c>
      <c r="R29" s="70">
        <v>103.6</v>
      </c>
      <c r="S29" s="70">
        <v>103.8</v>
      </c>
      <c r="T29" s="70">
        <v>103.8</v>
      </c>
    </row>
    <row r="30" spans="1:20">
      <c r="A30" s="57" t="s">
        <v>9</v>
      </c>
      <c r="B30" s="56" t="s">
        <v>10</v>
      </c>
      <c r="C30" s="69"/>
      <c r="D30" s="69">
        <f>D28/C27*100</f>
        <v>106.11889160588706</v>
      </c>
      <c r="E30" s="69">
        <f>E28/D28*100</f>
        <v>106.40349535482241</v>
      </c>
      <c r="F30" s="69">
        <f>F28/E28*100</f>
        <v>104.6875</v>
      </c>
      <c r="G30" s="69">
        <f>G28/E28*100</f>
        <v>104.6875</v>
      </c>
      <c r="H30" s="69">
        <f>H28/E28*100</f>
        <v>104.6875</v>
      </c>
      <c r="I30" s="69">
        <f t="shared" ref="I30" si="61">I28/F28*100</f>
        <v>102.08955223880598</v>
      </c>
      <c r="J30" s="69">
        <f t="shared" ref="J30" si="62">J28/G28*100</f>
        <v>102.08955223880598</v>
      </c>
      <c r="K30" s="69">
        <f t="shared" ref="K30" si="63">K28/H28*100</f>
        <v>102.08955223880598</v>
      </c>
      <c r="L30" s="69">
        <f t="shared" ref="L30" si="64">L28/I28*100</f>
        <v>102.63157894736842</v>
      </c>
      <c r="M30" s="69">
        <f t="shared" ref="M30" si="65">M28/J28*100</f>
        <v>102.63157894736842</v>
      </c>
      <c r="N30" s="69">
        <f t="shared" ref="N30" si="66">N28/K28*100</f>
        <v>102.63157894736842</v>
      </c>
      <c r="O30" s="69">
        <f t="shared" ref="O30" si="67">O28/L28*100</f>
        <v>102.56410256410255</v>
      </c>
      <c r="P30" s="69">
        <f t="shared" ref="P30" si="68">P28/M28*100</f>
        <v>102.56410256410255</v>
      </c>
      <c r="Q30" s="69">
        <f t="shared" ref="Q30" si="69">Q28/N28*100</f>
        <v>102.56410256410255</v>
      </c>
      <c r="R30" s="69">
        <f t="shared" ref="R30" si="70">R28/O28*100</f>
        <v>102.77777777777777</v>
      </c>
      <c r="S30" s="69">
        <f t="shared" ref="S30" si="71">S28/P28*100</f>
        <v>102.77777777777777</v>
      </c>
      <c r="T30" s="69">
        <f t="shared" ref="T30" si="72">T28/Q28*100</f>
        <v>102.77777777777777</v>
      </c>
    </row>
    <row r="31" spans="1:20">
      <c r="A31" s="55" t="s">
        <v>214</v>
      </c>
      <c r="B31" s="56"/>
      <c r="C31" s="69"/>
      <c r="D31" s="69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>
      <c r="A32" s="57" t="s">
        <v>7</v>
      </c>
      <c r="B32" s="56" t="s">
        <v>8</v>
      </c>
      <c r="C32" s="69"/>
      <c r="D32" s="69">
        <v>192859</v>
      </c>
      <c r="E32" s="69">
        <f>D33*E35*E34/100/100</f>
        <v>199911.28500000003</v>
      </c>
      <c r="F32" s="69">
        <f>E32*F35*F34/100/100</f>
        <v>208312.587</v>
      </c>
      <c r="G32" s="69">
        <f>E32*G35*G34/100/100</f>
        <v>207108.46799999999</v>
      </c>
      <c r="H32" s="69">
        <f>E32*H35*H34/100/100</f>
        <v>207108.46799999999</v>
      </c>
      <c r="I32" s="69">
        <f t="shared" ref="I32" si="73">F32*I35*I34/100/100</f>
        <v>216853.48471608004</v>
      </c>
      <c r="J32" s="69">
        <f t="shared" ref="J32" si="74">G32*J35*J34/100/100</f>
        <v>214976.27409984003</v>
      </c>
      <c r="K32" s="69">
        <f t="shared" ref="K32" si="75">H32*K35*K34/100/100</f>
        <v>214976.27409984003</v>
      </c>
      <c r="L32" s="69">
        <f t="shared" ref="L32" si="76">I32*L35*L34/100/100</f>
        <v>224877.06365057503</v>
      </c>
      <c r="M32" s="69">
        <f t="shared" ref="M32" si="77">J32*M35*M34/100/100</f>
        <v>222715.41996743425</v>
      </c>
      <c r="N32" s="69">
        <f t="shared" ref="N32" si="78">K32*N35*N34/100/100</f>
        <v>222715.41996743425</v>
      </c>
      <c r="O32" s="69">
        <f t="shared" ref="O32" si="79">L32*O35*O34/100/100</f>
        <v>232972.63794199572</v>
      </c>
      <c r="P32" s="69">
        <f t="shared" ref="P32" si="80">M32*P35*P34/100/100</f>
        <v>230955.89050622936</v>
      </c>
      <c r="Q32" s="69">
        <f t="shared" ref="Q32" si="81">N32*Q35*Q34/100/100</f>
        <v>230955.89050622936</v>
      </c>
      <c r="R32" s="69">
        <f t="shared" ref="R32" si="82">O32*R35*R34/100/100</f>
        <v>241359.65290790753</v>
      </c>
      <c r="S32" s="69">
        <f t="shared" ref="S32" si="83">P32*S35*S34/100/100</f>
        <v>239732.21434546608</v>
      </c>
      <c r="T32" s="69">
        <f t="shared" ref="T32" si="84">Q32*T35*T34/100/100</f>
        <v>239732.21434546608</v>
      </c>
    </row>
    <row r="33" spans="1:20">
      <c r="A33" s="57" t="s">
        <v>227</v>
      </c>
      <c r="B33" s="56" t="s">
        <v>8</v>
      </c>
      <c r="C33" s="69"/>
      <c r="D33" s="69">
        <v>192859</v>
      </c>
      <c r="E33" s="69">
        <v>193151</v>
      </c>
      <c r="F33" s="70">
        <v>193900</v>
      </c>
      <c r="G33" s="70">
        <v>193900</v>
      </c>
      <c r="H33" s="70">
        <v>193900</v>
      </c>
      <c r="I33" s="70">
        <v>194648</v>
      </c>
      <c r="J33" s="70">
        <v>194648</v>
      </c>
      <c r="K33" s="70">
        <v>194648</v>
      </c>
      <c r="L33" s="70">
        <v>194648</v>
      </c>
      <c r="M33" s="70">
        <v>194648</v>
      </c>
      <c r="N33" s="70">
        <v>194648</v>
      </c>
      <c r="O33" s="70">
        <v>194648</v>
      </c>
      <c r="P33" s="70">
        <v>194648</v>
      </c>
      <c r="Q33" s="70">
        <v>194648</v>
      </c>
      <c r="R33" s="70">
        <v>194648</v>
      </c>
      <c r="S33" s="70">
        <v>194648</v>
      </c>
      <c r="T33" s="70">
        <v>194648</v>
      </c>
    </row>
    <row r="34" spans="1:20">
      <c r="A34" s="57" t="s">
        <v>198</v>
      </c>
      <c r="B34" s="56" t="s">
        <v>88</v>
      </c>
      <c r="C34" s="70"/>
      <c r="D34" s="70">
        <v>100.6</v>
      </c>
      <c r="E34" s="70">
        <v>103.5</v>
      </c>
      <c r="F34" s="70">
        <v>103.8</v>
      </c>
      <c r="G34" s="70">
        <v>103.2</v>
      </c>
      <c r="H34" s="70">
        <v>103.2</v>
      </c>
      <c r="I34" s="70">
        <v>103.7</v>
      </c>
      <c r="J34" s="70">
        <v>103.4</v>
      </c>
      <c r="K34" s="70">
        <v>103.4</v>
      </c>
      <c r="L34" s="70">
        <v>103.7</v>
      </c>
      <c r="M34" s="70">
        <v>103.6</v>
      </c>
      <c r="N34" s="70">
        <v>103.6</v>
      </c>
      <c r="O34" s="70">
        <v>103.6</v>
      </c>
      <c r="P34" s="70">
        <v>103.7</v>
      </c>
      <c r="Q34" s="70">
        <v>103.7</v>
      </c>
      <c r="R34" s="70">
        <v>103.6</v>
      </c>
      <c r="S34" s="70">
        <v>103.8</v>
      </c>
      <c r="T34" s="70">
        <v>103.8</v>
      </c>
    </row>
    <row r="35" spans="1:20">
      <c r="A35" s="57" t="s">
        <v>9</v>
      </c>
      <c r="B35" s="56" t="s">
        <v>10</v>
      </c>
      <c r="C35" s="69"/>
      <c r="D35" s="69">
        <v>106.1</v>
      </c>
      <c r="E35" s="69">
        <f>E33/D33*100</f>
        <v>100.1514059494242</v>
      </c>
      <c r="F35" s="69">
        <f>F33/E33*100</f>
        <v>100.38777950929583</v>
      </c>
      <c r="G35" s="69">
        <f>G33/E33*100</f>
        <v>100.38777950929583</v>
      </c>
      <c r="H35" s="69">
        <f>H33/E33*100</f>
        <v>100.38777950929583</v>
      </c>
      <c r="I35" s="69">
        <f t="shared" ref="I35" si="85">I33/F33*100</f>
        <v>100.38576585869006</v>
      </c>
      <c r="J35" s="69">
        <f t="shared" ref="J35" si="86">J33/G33*100</f>
        <v>100.38576585869006</v>
      </c>
      <c r="K35" s="69">
        <f t="shared" ref="K35" si="87">K33/H33*100</f>
        <v>100.38576585869006</v>
      </c>
      <c r="L35" s="69">
        <f t="shared" ref="L35" si="88">L33/I33*100</f>
        <v>100</v>
      </c>
      <c r="M35" s="69">
        <f t="shared" ref="M35" si="89">M33/J33*100</f>
        <v>100</v>
      </c>
      <c r="N35" s="69">
        <f t="shared" ref="N35" si="90">N33/K33*100</f>
        <v>100</v>
      </c>
      <c r="O35" s="69">
        <f t="shared" ref="O35" si="91">O33/L33*100</f>
        <v>100</v>
      </c>
      <c r="P35" s="69">
        <f t="shared" ref="P35" si="92">P33/M33*100</f>
        <v>100</v>
      </c>
      <c r="Q35" s="69">
        <f t="shared" ref="Q35" si="93">Q33/N33*100</f>
        <v>100</v>
      </c>
      <c r="R35" s="69">
        <f t="shared" ref="R35" si="94">R33/O33*100</f>
        <v>100</v>
      </c>
      <c r="S35" s="69">
        <f t="shared" ref="S35" si="95">S33/P33*100</f>
        <v>100</v>
      </c>
      <c r="T35" s="69">
        <f t="shared" ref="T35" si="96">T33/Q33*100</f>
        <v>100</v>
      </c>
    </row>
    <row r="36" spans="1:20">
      <c r="A36" s="55" t="s">
        <v>200</v>
      </c>
      <c r="B36" s="56"/>
      <c r="C36" s="69"/>
      <c r="D36" s="69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</row>
    <row r="37" spans="1:20">
      <c r="A37" s="57" t="s">
        <v>7</v>
      </c>
      <c r="B37" s="56" t="s">
        <v>8</v>
      </c>
      <c r="C37" s="69">
        <v>337335</v>
      </c>
      <c r="D37" s="69">
        <f>D38</f>
        <v>476530</v>
      </c>
      <c r="E37" s="69">
        <f>D38*E40*E39/100/100</f>
        <v>258848.32499999995</v>
      </c>
      <c r="F37" s="69">
        <f>E37*F40*F39/100/100</f>
        <v>268684.56134999992</v>
      </c>
      <c r="G37" s="69">
        <f>E37*G40*G39/100/100</f>
        <v>267131.47139999998</v>
      </c>
      <c r="H37" s="69">
        <f>E37*H40*H39/100/100</f>
        <v>267131.47139999998</v>
      </c>
      <c r="I37" s="69">
        <f t="shared" ref="I37" si="97">F37*I40*I39/100/100</f>
        <v>278625.89011994994</v>
      </c>
      <c r="J37" s="69">
        <f t="shared" ref="J37" si="98">G37*J40*J39/100/100</f>
        <v>276213.94142759999</v>
      </c>
      <c r="K37" s="69">
        <f t="shared" ref="K37" si="99">H37*K40*K39/100/100</f>
        <v>276213.94142759999</v>
      </c>
      <c r="L37" s="69">
        <f t="shared" ref="L37" si="100">I37*L40*L39/100/100</f>
        <v>288935.04805438808</v>
      </c>
      <c r="M37" s="69">
        <f t="shared" ref="M37" si="101">J37*M40*M39/100/100</f>
        <v>286157.64331899356</v>
      </c>
      <c r="N37" s="69">
        <f t="shared" ref="N37" si="102">K37*N40*N39/100/100</f>
        <v>286157.64331899356</v>
      </c>
      <c r="O37" s="69">
        <f t="shared" ref="O37" si="103">L37*O40*O39/100/100</f>
        <v>299336.70978434605</v>
      </c>
      <c r="P37" s="69">
        <f t="shared" ref="P37" si="104">M37*P40*P39/100/100</f>
        <v>296745.47612179635</v>
      </c>
      <c r="Q37" s="69">
        <f t="shared" ref="Q37" si="105">N37*Q40*Q39/100/100</f>
        <v>296745.47612179635</v>
      </c>
      <c r="R37" s="69">
        <f t="shared" ref="R37" si="106">O37*R40*R39/100/100</f>
        <v>310112.83133658243</v>
      </c>
      <c r="S37" s="69">
        <f t="shared" ref="S37" si="107">P37*S40*S39/100/100</f>
        <v>308021.80421442463</v>
      </c>
      <c r="T37" s="69">
        <f t="shared" ref="T37" si="108">Q37*T40*T39/100/100</f>
        <v>308021.80421442463</v>
      </c>
    </row>
    <row r="38" spans="1:20">
      <c r="A38" s="57" t="s">
        <v>227</v>
      </c>
      <c r="B38" s="56" t="s">
        <v>8</v>
      </c>
      <c r="C38" s="69"/>
      <c r="D38" s="69">
        <v>476530</v>
      </c>
      <c r="E38" s="69">
        <v>250095</v>
      </c>
      <c r="F38" s="69">
        <v>250095</v>
      </c>
      <c r="G38" s="69">
        <v>250095</v>
      </c>
      <c r="H38" s="69">
        <v>250095</v>
      </c>
      <c r="I38" s="69">
        <v>250095</v>
      </c>
      <c r="J38" s="69">
        <v>250095</v>
      </c>
      <c r="K38" s="69">
        <v>250095</v>
      </c>
      <c r="L38" s="69">
        <v>250095</v>
      </c>
      <c r="M38" s="69">
        <v>250095</v>
      </c>
      <c r="N38" s="69">
        <v>250095</v>
      </c>
      <c r="O38" s="69">
        <v>250095</v>
      </c>
      <c r="P38" s="69">
        <v>250095</v>
      </c>
      <c r="Q38" s="69">
        <v>250095</v>
      </c>
      <c r="R38" s="69">
        <v>250095</v>
      </c>
      <c r="S38" s="69">
        <v>250095</v>
      </c>
      <c r="T38" s="69">
        <v>250095</v>
      </c>
    </row>
    <row r="39" spans="1:20">
      <c r="A39" s="57" t="s">
        <v>198</v>
      </c>
      <c r="B39" s="56" t="s">
        <v>88</v>
      </c>
      <c r="C39" s="70"/>
      <c r="D39" s="70">
        <v>100.6</v>
      </c>
      <c r="E39" s="70">
        <v>103.5</v>
      </c>
      <c r="F39" s="70">
        <v>103.8</v>
      </c>
      <c r="G39" s="70">
        <v>103.2</v>
      </c>
      <c r="H39" s="70">
        <v>103.2</v>
      </c>
      <c r="I39" s="70">
        <v>103.7</v>
      </c>
      <c r="J39" s="70">
        <v>103.4</v>
      </c>
      <c r="K39" s="70">
        <v>103.4</v>
      </c>
      <c r="L39" s="70">
        <v>103.7</v>
      </c>
      <c r="M39" s="70">
        <v>103.6</v>
      </c>
      <c r="N39" s="70">
        <v>103.6</v>
      </c>
      <c r="O39" s="70">
        <v>103.6</v>
      </c>
      <c r="P39" s="70">
        <v>103.7</v>
      </c>
      <c r="Q39" s="70">
        <v>103.7</v>
      </c>
      <c r="R39" s="70">
        <v>103.6</v>
      </c>
      <c r="S39" s="70">
        <v>103.8</v>
      </c>
      <c r="T39" s="70">
        <v>103.8</v>
      </c>
    </row>
    <row r="40" spans="1:20">
      <c r="A40" s="57" t="s">
        <v>9</v>
      </c>
      <c r="B40" s="56" t="s">
        <v>10</v>
      </c>
      <c r="C40" s="69"/>
      <c r="D40" s="69">
        <f>D38/C37*100</f>
        <v>141.26313605169935</v>
      </c>
      <c r="E40" s="69">
        <f>E38/D38*100</f>
        <v>52.482529956141263</v>
      </c>
      <c r="F40" s="69">
        <f>F38/E38*100</f>
        <v>100</v>
      </c>
      <c r="G40" s="69">
        <f>G38/E38*100</f>
        <v>100</v>
      </c>
      <c r="H40" s="69">
        <f>H38/E38*100</f>
        <v>100</v>
      </c>
      <c r="I40" s="69">
        <f t="shared" ref="I40" si="109">I38/F38*100</f>
        <v>100</v>
      </c>
      <c r="J40" s="69">
        <f t="shared" ref="J40" si="110">J38/G38*100</f>
        <v>100</v>
      </c>
      <c r="K40" s="69">
        <f t="shared" ref="K40" si="111">K38/H38*100</f>
        <v>100</v>
      </c>
      <c r="L40" s="69">
        <f t="shared" ref="L40" si="112">L38/I38*100</f>
        <v>100</v>
      </c>
      <c r="M40" s="69">
        <f t="shared" ref="M40" si="113">M38/J38*100</f>
        <v>100</v>
      </c>
      <c r="N40" s="69">
        <f t="shared" ref="N40" si="114">N38/K38*100</f>
        <v>100</v>
      </c>
      <c r="O40" s="69">
        <f t="shared" ref="O40" si="115">O38/L38*100</f>
        <v>100</v>
      </c>
      <c r="P40" s="69">
        <f t="shared" ref="P40" si="116">P38/M38*100</f>
        <v>100</v>
      </c>
      <c r="Q40" s="69">
        <f t="shared" ref="Q40" si="117">Q38/N38*100</f>
        <v>100</v>
      </c>
      <c r="R40" s="69">
        <f t="shared" ref="R40" si="118">R38/O38*100</f>
        <v>100</v>
      </c>
      <c r="S40" s="69">
        <f t="shared" ref="S40" si="119">S38/P38*100</f>
        <v>100</v>
      </c>
      <c r="T40" s="69">
        <f t="shared" ref="T40" si="120">T38/Q38*100</f>
        <v>100</v>
      </c>
    </row>
    <row r="41" spans="1:20">
      <c r="A41" s="58" t="s">
        <v>6</v>
      </c>
      <c r="B41" s="50"/>
      <c r="C41" s="69"/>
      <c r="D41" s="69"/>
      <c r="E41" s="69"/>
      <c r="F41" s="69"/>
      <c r="G41" s="69"/>
      <c r="H41" s="69"/>
      <c r="I41" s="69"/>
      <c r="J41" s="69"/>
      <c r="K41" s="70"/>
      <c r="L41" s="70"/>
      <c r="M41" s="69"/>
      <c r="N41" s="70"/>
      <c r="O41" s="70"/>
      <c r="P41" s="69"/>
      <c r="Q41" s="70"/>
      <c r="R41" s="70"/>
      <c r="S41" s="69"/>
      <c r="T41" s="70"/>
    </row>
    <row r="42" spans="1:20" ht="48">
      <c r="A42" s="59" t="s">
        <v>258</v>
      </c>
      <c r="B42" s="50"/>
      <c r="C42" s="69"/>
      <c r="D42" s="69"/>
      <c r="E42" s="69"/>
      <c r="F42" s="69"/>
      <c r="G42" s="69"/>
      <c r="H42" s="69"/>
      <c r="I42" s="69"/>
      <c r="J42" s="69"/>
      <c r="K42" s="70"/>
      <c r="L42" s="70"/>
      <c r="M42" s="69"/>
      <c r="N42" s="70"/>
      <c r="O42" s="70"/>
      <c r="P42" s="69"/>
      <c r="Q42" s="70"/>
      <c r="R42" s="70"/>
      <c r="S42" s="69"/>
      <c r="T42" s="70"/>
    </row>
    <row r="43" spans="1:20">
      <c r="A43" s="54" t="s">
        <v>7</v>
      </c>
      <c r="B43" s="50" t="s">
        <v>8</v>
      </c>
      <c r="C43" s="69">
        <f t="shared" ref="C43" si="121">C51+C79</f>
        <v>813063</v>
      </c>
      <c r="D43" s="69">
        <f t="shared" ref="D43:N44" si="122">D51+D79</f>
        <v>814051</v>
      </c>
      <c r="E43" s="69">
        <f t="shared" ref="E43" si="123">E51+E79</f>
        <v>863042.89199999999</v>
      </c>
      <c r="F43" s="69">
        <f t="shared" si="122"/>
        <v>902535.87579200009</v>
      </c>
      <c r="G43" s="69">
        <f t="shared" si="122"/>
        <v>904108.37715499999</v>
      </c>
      <c r="H43" s="69">
        <f t="shared" si="122"/>
        <v>908108.91986100003</v>
      </c>
      <c r="I43" s="69">
        <f t="shared" si="122"/>
        <v>946431.01261232002</v>
      </c>
      <c r="J43" s="69">
        <f t="shared" si="122"/>
        <v>941347.22146911011</v>
      </c>
      <c r="K43" s="69">
        <f t="shared" si="122"/>
        <v>945659.1328189401</v>
      </c>
      <c r="L43" s="69">
        <f t="shared" si="122"/>
        <v>987884.216010125</v>
      </c>
      <c r="M43" s="69">
        <f t="shared" si="122"/>
        <v>981153.2785835797</v>
      </c>
      <c r="N43" s="69">
        <f t="shared" si="122"/>
        <v>984795.30172567244</v>
      </c>
      <c r="O43" s="69">
        <f t="shared" ref="O43:T43" si="124">O51+O79</f>
        <v>1029563.8727107905</v>
      </c>
      <c r="P43" s="69">
        <f t="shared" si="124"/>
        <v>1020750.879654264</v>
      </c>
      <c r="Q43" s="69">
        <f t="shared" si="124"/>
        <v>1024383.6034980443</v>
      </c>
      <c r="R43" s="69">
        <f t="shared" si="124"/>
        <v>1075007.3843089854</v>
      </c>
      <c r="S43" s="69">
        <f t="shared" si="124"/>
        <v>1066321.1185429972</v>
      </c>
      <c r="T43" s="69">
        <f t="shared" si="124"/>
        <v>1070721.491921718</v>
      </c>
    </row>
    <row r="44" spans="1:20">
      <c r="A44" s="54" t="s">
        <v>227</v>
      </c>
      <c r="B44" s="50" t="s">
        <v>8</v>
      </c>
      <c r="C44" s="69"/>
      <c r="D44" s="69">
        <f t="shared" si="122"/>
        <v>814051</v>
      </c>
      <c r="E44" s="69">
        <f t="shared" ref="E44" si="125">E52+E80</f>
        <v>820210</v>
      </c>
      <c r="F44" s="69">
        <f t="shared" si="122"/>
        <v>826995</v>
      </c>
      <c r="G44" s="69">
        <f t="shared" si="122"/>
        <v>831825</v>
      </c>
      <c r="H44" s="69">
        <f t="shared" si="122"/>
        <v>835484</v>
      </c>
      <c r="I44" s="69">
        <f t="shared" si="122"/>
        <v>836183</v>
      </c>
      <c r="J44" s="69">
        <f t="shared" si="122"/>
        <v>839112</v>
      </c>
      <c r="K44" s="69">
        <f t="shared" si="122"/>
        <v>842922</v>
      </c>
      <c r="L44" s="69">
        <f t="shared" si="122"/>
        <v>842125</v>
      </c>
      <c r="M44" s="69">
        <f t="shared" si="122"/>
        <v>845881</v>
      </c>
      <c r="N44" s="69">
        <f t="shared" si="122"/>
        <v>848964</v>
      </c>
      <c r="O44" s="69">
        <f t="shared" ref="O44:T44" si="126">O52+O80</f>
        <v>848069</v>
      </c>
      <c r="P44" s="69">
        <f t="shared" si="126"/>
        <v>851025</v>
      </c>
      <c r="Q44" s="69">
        <f t="shared" si="126"/>
        <v>853989</v>
      </c>
      <c r="R44" s="69">
        <f t="shared" si="126"/>
        <v>855525</v>
      </c>
      <c r="S44" s="69">
        <f t="shared" si="126"/>
        <v>858865</v>
      </c>
      <c r="T44" s="69">
        <f t="shared" si="126"/>
        <v>862342</v>
      </c>
    </row>
    <row r="45" spans="1:20">
      <c r="A45" s="54" t="s">
        <v>198</v>
      </c>
      <c r="B45" s="50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0">
      <c r="A46" s="54" t="s">
        <v>9</v>
      </c>
      <c r="B46" s="50" t="s">
        <v>10</v>
      </c>
      <c r="C46" s="69"/>
      <c r="D46" s="69">
        <f>D44/C43*100</f>
        <v>100.12151579889874</v>
      </c>
      <c r="E46" s="69">
        <f>E44/D44*100</f>
        <v>100.756586503794</v>
      </c>
      <c r="F46" s="69">
        <f>F44/E44*100</f>
        <v>100.82722717352873</v>
      </c>
      <c r="G46" s="69">
        <f>G44/E44*100</f>
        <v>101.41610075468476</v>
      </c>
      <c r="H46" s="69">
        <f>H44/E44*100</f>
        <v>101.8622060204094</v>
      </c>
      <c r="I46" s="69">
        <f t="shared" ref="I46" si="127">I44/F44*100</f>
        <v>101.11101034468165</v>
      </c>
      <c r="J46" s="69">
        <f t="shared" ref="J46" si="128">J44/G44*100</f>
        <v>100.8760256063475</v>
      </c>
      <c r="K46" s="69">
        <f t="shared" ref="K46" si="129">K44/H44*100</f>
        <v>100.89026241077028</v>
      </c>
      <c r="L46" s="69">
        <f t="shared" ref="L46" si="130">L44/I44*100</f>
        <v>100.71060999805066</v>
      </c>
      <c r="M46" s="69">
        <f t="shared" ref="M46" si="131">M44/J44*100</f>
        <v>100.80668611579861</v>
      </c>
      <c r="N46" s="69">
        <f t="shared" ref="N46" si="132">N44/K44*100</f>
        <v>100.716792301067</v>
      </c>
      <c r="O46" s="69">
        <f t="shared" ref="O46" si="133">O44/L44*100</f>
        <v>100.70583345702835</v>
      </c>
      <c r="P46" s="69">
        <f t="shared" ref="P46" si="134">P44/M44*100</f>
        <v>100.60812336487048</v>
      </c>
      <c r="Q46" s="69">
        <f t="shared" ref="Q46" si="135">Q44/N44*100</f>
        <v>100.59189788966316</v>
      </c>
      <c r="R46" s="69">
        <f t="shared" ref="R46" si="136">R44/O44*100</f>
        <v>100.87917374647581</v>
      </c>
      <c r="S46" s="69">
        <f t="shared" ref="S46" si="137">S44/P44*100</f>
        <v>100.9212420316677</v>
      </c>
      <c r="T46" s="69">
        <f t="shared" ref="T46" si="138">T44/Q44*100</f>
        <v>100.97811564317574</v>
      </c>
    </row>
    <row r="47" spans="1:20">
      <c r="A47" s="60" t="s">
        <v>11</v>
      </c>
      <c r="B47" s="54"/>
      <c r="C47" s="72"/>
      <c r="D47" s="72"/>
      <c r="E47" s="72"/>
      <c r="F47" s="72"/>
      <c r="G47" s="72"/>
      <c r="H47" s="72"/>
      <c r="I47" s="72"/>
      <c r="J47" s="72"/>
      <c r="K47" s="70"/>
      <c r="L47" s="70"/>
      <c r="M47" s="72"/>
      <c r="N47" s="70"/>
      <c r="O47" s="70"/>
      <c r="P47" s="72"/>
      <c r="Q47" s="70"/>
      <c r="R47" s="70"/>
      <c r="S47" s="72"/>
      <c r="T47" s="70"/>
    </row>
    <row r="48" spans="1:20">
      <c r="A48" s="60" t="s">
        <v>12</v>
      </c>
      <c r="B48" s="50"/>
      <c r="C48" s="72"/>
      <c r="D48" s="72"/>
      <c r="E48" s="72"/>
      <c r="F48" s="72"/>
      <c r="G48" s="72"/>
      <c r="H48" s="72"/>
      <c r="I48" s="72"/>
      <c r="J48" s="72"/>
      <c r="K48" s="70"/>
      <c r="L48" s="70"/>
      <c r="M48" s="72"/>
      <c r="N48" s="70"/>
      <c r="O48" s="70"/>
      <c r="P48" s="72"/>
      <c r="Q48" s="70"/>
      <c r="R48" s="70"/>
      <c r="S48" s="72"/>
      <c r="T48" s="70"/>
    </row>
    <row r="49" spans="1:20">
      <c r="A49" s="60" t="s">
        <v>13</v>
      </c>
      <c r="B49" s="54"/>
      <c r="C49" s="72"/>
      <c r="D49" s="72"/>
      <c r="E49" s="72"/>
      <c r="F49" s="72"/>
      <c r="G49" s="72"/>
      <c r="H49" s="72"/>
      <c r="I49" s="72"/>
      <c r="J49" s="72"/>
      <c r="K49" s="70"/>
      <c r="L49" s="70"/>
      <c r="M49" s="72"/>
      <c r="N49" s="70"/>
      <c r="O49" s="70"/>
      <c r="P49" s="72"/>
      <c r="Q49" s="70"/>
      <c r="R49" s="70"/>
      <c r="S49" s="72"/>
      <c r="T49" s="70"/>
    </row>
    <row r="50" spans="1:20">
      <c r="A50" s="60" t="s">
        <v>14</v>
      </c>
      <c r="B50" s="54"/>
      <c r="C50" s="69"/>
      <c r="D50" s="69"/>
      <c r="E50" s="69"/>
      <c r="F50" s="69"/>
      <c r="G50" s="69"/>
      <c r="H50" s="69"/>
      <c r="I50" s="69"/>
      <c r="J50" s="69"/>
      <c r="K50" s="70"/>
      <c r="L50" s="70"/>
      <c r="M50" s="69"/>
      <c r="N50" s="70"/>
      <c r="O50" s="70"/>
      <c r="P50" s="69"/>
      <c r="Q50" s="70"/>
      <c r="R50" s="70"/>
      <c r="S50" s="69"/>
      <c r="T50" s="70"/>
    </row>
    <row r="51" spans="1:20">
      <c r="A51" s="54" t="s">
        <v>7</v>
      </c>
      <c r="B51" s="50" t="s">
        <v>8</v>
      </c>
      <c r="C51" s="69">
        <f t="shared" ref="C51" si="139">C56+C67</f>
        <v>748550</v>
      </c>
      <c r="D51" s="69">
        <f t="shared" ref="D51:N52" si="140">D56+D67</f>
        <v>749080</v>
      </c>
      <c r="E51" s="69">
        <f t="shared" ref="E51" si="141">E56+E67</f>
        <v>791891.68200000003</v>
      </c>
      <c r="F51" s="69">
        <f t="shared" si="140"/>
        <v>825431.61032000009</v>
      </c>
      <c r="G51" s="69">
        <f t="shared" si="140"/>
        <v>824691.15927499998</v>
      </c>
      <c r="H51" s="69">
        <f t="shared" si="140"/>
        <v>826309.62433500006</v>
      </c>
      <c r="I51" s="69">
        <f t="shared" si="140"/>
        <v>863034.90214400005</v>
      </c>
      <c r="J51" s="69">
        <f t="shared" si="140"/>
        <v>855449.78683311003</v>
      </c>
      <c r="K51" s="69">
        <f t="shared" si="140"/>
        <v>857185.06042262004</v>
      </c>
      <c r="L51" s="69">
        <f t="shared" si="140"/>
        <v>897683.36269067542</v>
      </c>
      <c r="M51" s="69">
        <f t="shared" si="140"/>
        <v>888246.61328128213</v>
      </c>
      <c r="N51" s="69">
        <f t="shared" si="140"/>
        <v>889102.12478489801</v>
      </c>
      <c r="O51" s="69">
        <f t="shared" ref="O51:T51" si="142">O56+O67</f>
        <v>932096.72745775233</v>
      </c>
      <c r="P51" s="69">
        <f t="shared" si="142"/>
        <v>920359.84346663742</v>
      </c>
      <c r="Q51" s="69">
        <f t="shared" si="142"/>
        <v>920981.04604389367</v>
      </c>
      <c r="R51" s="69">
        <f t="shared" si="142"/>
        <v>966523.99552459968</v>
      </c>
      <c r="S51" s="69">
        <f t="shared" si="142"/>
        <v>954588.9401116462</v>
      </c>
      <c r="T51" s="69">
        <f t="shared" si="142"/>
        <v>955636.55230590492</v>
      </c>
    </row>
    <row r="52" spans="1:20">
      <c r="A52" s="54" t="s">
        <v>227</v>
      </c>
      <c r="B52" s="50" t="s">
        <v>8</v>
      </c>
      <c r="C52" s="69"/>
      <c r="D52" s="69">
        <f>D57+D68</f>
        <v>749080</v>
      </c>
      <c r="E52" s="69">
        <f>E57+E68</f>
        <v>752640</v>
      </c>
      <c r="F52" s="69">
        <f t="shared" si="140"/>
        <v>756723</v>
      </c>
      <c r="G52" s="69">
        <f t="shared" si="140"/>
        <v>759445</v>
      </c>
      <c r="H52" s="69">
        <f t="shared" si="140"/>
        <v>760933</v>
      </c>
      <c r="I52" s="69">
        <f t="shared" si="140"/>
        <v>763100</v>
      </c>
      <c r="J52" s="69">
        <f t="shared" si="140"/>
        <v>763837</v>
      </c>
      <c r="K52" s="69">
        <f t="shared" si="140"/>
        <v>765389</v>
      </c>
      <c r="L52" s="69">
        <f t="shared" si="140"/>
        <v>766119</v>
      </c>
      <c r="M52" s="69">
        <f t="shared" si="140"/>
        <v>767595</v>
      </c>
      <c r="N52" s="69">
        <f t="shared" si="140"/>
        <v>768330</v>
      </c>
      <c r="O52" s="69">
        <f t="shared" ref="O52:T52" si="143">O57+O68</f>
        <v>769099</v>
      </c>
      <c r="P52" s="69">
        <f t="shared" si="143"/>
        <v>769686</v>
      </c>
      <c r="Q52" s="69">
        <f t="shared" si="143"/>
        <v>770210</v>
      </c>
      <c r="R52" s="69">
        <f t="shared" si="143"/>
        <v>771010</v>
      </c>
      <c r="S52" s="69">
        <f t="shared" si="143"/>
        <v>771819</v>
      </c>
      <c r="T52" s="69">
        <f t="shared" si="143"/>
        <v>772684</v>
      </c>
    </row>
    <row r="53" spans="1:20">
      <c r="A53" s="54" t="s">
        <v>198</v>
      </c>
      <c r="B53" s="50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1:20">
      <c r="A54" s="54" t="s">
        <v>9</v>
      </c>
      <c r="B54" s="50" t="s">
        <v>10</v>
      </c>
      <c r="C54" s="69"/>
      <c r="D54" s="69">
        <f>D52/C51*100</f>
        <v>100.07080355353683</v>
      </c>
      <c r="E54" s="69">
        <f>E52/D52*100</f>
        <v>100.47524963955784</v>
      </c>
      <c r="F54" s="69">
        <f>F52/E52*100</f>
        <v>100.54249043367346</v>
      </c>
      <c r="G54" s="69">
        <f>G52/E52*100</f>
        <v>100.90415072278911</v>
      </c>
      <c r="H54" s="69">
        <f>H52/E52*100</f>
        <v>101.10185480442178</v>
      </c>
      <c r="I54" s="69">
        <f t="shared" ref="I54" si="144">I52/F52*100</f>
        <v>100.84271259100093</v>
      </c>
      <c r="J54" s="69">
        <f t="shared" ref="J54" si="145">J52/G52*100</f>
        <v>100.57831706048496</v>
      </c>
      <c r="K54" s="69">
        <f t="shared" ref="K54" si="146">K52/H52*100</f>
        <v>100.58559689223625</v>
      </c>
      <c r="L54" s="69">
        <f t="shared" ref="L54" si="147">L52/I52*100</f>
        <v>100.39562311623639</v>
      </c>
      <c r="M54" s="69">
        <f t="shared" ref="M54" si="148">M52/J52*100</f>
        <v>100.49198978316053</v>
      </c>
      <c r="N54" s="69">
        <f t="shared" ref="N54" si="149">N52/K52*100</f>
        <v>100.38424905505568</v>
      </c>
      <c r="O54" s="69">
        <f t="shared" ref="O54" si="150">O52/L52*100</f>
        <v>100.38897351455844</v>
      </c>
      <c r="P54" s="69">
        <f t="shared" ref="P54" si="151">P52/M52*100</f>
        <v>100.27240927833037</v>
      </c>
      <c r="Q54" s="69">
        <f t="shared" ref="Q54" si="152">Q52/N52*100</f>
        <v>100.2446865279242</v>
      </c>
      <c r="R54" s="69">
        <f t="shared" ref="R54" si="153">R52/O52*100</f>
        <v>100.24847256335011</v>
      </c>
      <c r="S54" s="69">
        <f t="shared" ref="S54" si="154">S52/P52*100</f>
        <v>100.27712599683507</v>
      </c>
      <c r="T54" s="69">
        <f t="shared" ref="T54" si="155">T52/Q52*100</f>
        <v>100.3212110982719</v>
      </c>
    </row>
    <row r="55" spans="1:20">
      <c r="A55" s="60" t="s">
        <v>135</v>
      </c>
      <c r="B55" s="50"/>
      <c r="C55" s="69"/>
      <c r="D55" s="69"/>
      <c r="E55" s="69"/>
      <c r="F55" s="69"/>
      <c r="G55" s="69"/>
      <c r="H55" s="69"/>
      <c r="I55" s="69"/>
      <c r="J55" s="69"/>
      <c r="K55" s="70"/>
      <c r="L55" s="70"/>
      <c r="M55" s="69"/>
      <c r="N55" s="70"/>
      <c r="O55" s="70"/>
      <c r="P55" s="69"/>
      <c r="Q55" s="70"/>
      <c r="R55" s="70"/>
      <c r="S55" s="69"/>
      <c r="T55" s="70"/>
    </row>
    <row r="56" spans="1:20">
      <c r="A56" s="54" t="s">
        <v>7</v>
      </c>
      <c r="B56" s="50" t="s">
        <v>8</v>
      </c>
      <c r="C56" s="69">
        <v>685200</v>
      </c>
      <c r="D56" s="69">
        <f>D57</f>
        <v>685700</v>
      </c>
      <c r="E56" s="69">
        <f>D57*E59*E58/100/100</f>
        <v>727877.68200000003</v>
      </c>
      <c r="F56" s="69">
        <f>E56*F59*F58/100/100</f>
        <v>760777.61032000009</v>
      </c>
      <c r="G56" s="69">
        <f>E56*G59*G58/100/100</f>
        <v>759391.15927499998</v>
      </c>
      <c r="H56" s="69">
        <f>E56*H59*H58/100/100</f>
        <v>760909.62433500006</v>
      </c>
      <c r="I56" s="69">
        <f t="shared" ref="I56:L56" si="156">F56*I59*I58/100/100</f>
        <v>797554.90214400005</v>
      </c>
      <c r="J56" s="69">
        <f t="shared" si="156"/>
        <v>789929.78683311003</v>
      </c>
      <c r="K56" s="69">
        <f t="shared" si="156"/>
        <v>791510.06042262004</v>
      </c>
      <c r="L56" s="69">
        <f t="shared" si="156"/>
        <v>831978.36269067542</v>
      </c>
      <c r="M56" s="69">
        <f t="shared" ref="M56" si="157">J56*M59*M58/100/100</f>
        <v>822466.61328128213</v>
      </c>
      <c r="N56" s="69">
        <f t="shared" ref="N56" si="158">K56*N59*N58/100/100</f>
        <v>823288.12478489801</v>
      </c>
      <c r="O56" s="69">
        <f t="shared" ref="O56" si="159">L56*O59*O58/100/100</f>
        <v>866216.72745775233</v>
      </c>
      <c r="P56" s="69">
        <f t="shared" ref="P56" si="160">M56*P59*P58/100/100</f>
        <v>854419.84346663742</v>
      </c>
      <c r="Q56" s="69">
        <f t="shared" ref="Q56" si="161">N56*Q59*Q58/100/100</f>
        <v>854971.04604389367</v>
      </c>
      <c r="R56" s="69">
        <f t="shared" ref="R56" si="162">O56*R59*R58/100/100</f>
        <v>900413.99552459968</v>
      </c>
      <c r="S56" s="69">
        <f t="shared" ref="S56" si="163">P56*S59*S58/100/100</f>
        <v>888378.9401116462</v>
      </c>
      <c r="T56" s="69">
        <f t="shared" ref="T56" si="164">Q56*T59*T58/100/100</f>
        <v>889266.55230590492</v>
      </c>
    </row>
    <row r="57" spans="1:20">
      <c r="A57" s="54" t="s">
        <v>227</v>
      </c>
      <c r="B57" s="50" t="s">
        <v>8</v>
      </c>
      <c r="C57" s="69"/>
      <c r="D57" s="69">
        <v>685700</v>
      </c>
      <c r="E57" s="69">
        <v>688626</v>
      </c>
      <c r="F57" s="69">
        <v>692069</v>
      </c>
      <c r="G57" s="69">
        <v>694145</v>
      </c>
      <c r="H57" s="69">
        <v>695533</v>
      </c>
      <c r="I57" s="69">
        <v>697620</v>
      </c>
      <c r="J57" s="69">
        <v>698317</v>
      </c>
      <c r="K57" s="69">
        <v>699714</v>
      </c>
      <c r="L57" s="69">
        <v>700414</v>
      </c>
      <c r="M57" s="69">
        <v>701815</v>
      </c>
      <c r="N57" s="69">
        <v>702516</v>
      </c>
      <c r="O57" s="69">
        <v>703219</v>
      </c>
      <c r="P57" s="69">
        <v>703746</v>
      </c>
      <c r="Q57" s="69">
        <v>704200</v>
      </c>
      <c r="R57" s="69">
        <v>704900</v>
      </c>
      <c r="S57" s="69">
        <v>705609</v>
      </c>
      <c r="T57" s="69">
        <v>706314</v>
      </c>
    </row>
    <row r="58" spans="1:20">
      <c r="A58" s="54" t="s">
        <v>198</v>
      </c>
      <c r="B58" s="50"/>
      <c r="C58" s="69"/>
      <c r="D58" s="69">
        <v>101.1</v>
      </c>
      <c r="E58" s="69">
        <v>105.7</v>
      </c>
      <c r="F58" s="69">
        <v>104</v>
      </c>
      <c r="G58" s="69">
        <v>103.5</v>
      </c>
      <c r="H58" s="69">
        <v>103.5</v>
      </c>
      <c r="I58" s="69">
        <v>104</v>
      </c>
      <c r="J58" s="69">
        <v>103.4</v>
      </c>
      <c r="K58" s="69">
        <v>103.4</v>
      </c>
      <c r="L58" s="69">
        <v>103.9</v>
      </c>
      <c r="M58" s="69">
        <v>103.6</v>
      </c>
      <c r="N58" s="69">
        <v>103.6</v>
      </c>
      <c r="O58" s="69">
        <v>103.7</v>
      </c>
      <c r="P58" s="69">
        <v>103.6</v>
      </c>
      <c r="Q58" s="69">
        <v>103.6</v>
      </c>
      <c r="R58" s="69">
        <v>103.7</v>
      </c>
      <c r="S58" s="69">
        <v>103.7</v>
      </c>
      <c r="T58" s="69">
        <v>103.7</v>
      </c>
    </row>
    <row r="59" spans="1:20">
      <c r="A59" s="54" t="s">
        <v>9</v>
      </c>
      <c r="B59" s="50" t="s">
        <v>10</v>
      </c>
      <c r="C59" s="69"/>
      <c r="D59" s="69">
        <f>D57/C56*100</f>
        <v>100.07297139521307</v>
      </c>
      <c r="E59" s="69">
        <f>E57/D57*100</f>
        <v>100.42671722327547</v>
      </c>
      <c r="F59" s="69">
        <f>F57/E57*100</f>
        <v>100.4999811218281</v>
      </c>
      <c r="G59" s="69">
        <f>G57/E57*100</f>
        <v>100.80145100533527</v>
      </c>
      <c r="H59" s="69">
        <f>H57/E57*100</f>
        <v>101.00301179450094</v>
      </c>
      <c r="I59" s="69">
        <f t="shared" ref="I59:L59" si="165">I57/F57*100</f>
        <v>100.80208765310974</v>
      </c>
      <c r="J59" s="69">
        <f t="shared" si="165"/>
        <v>100.60102716291264</v>
      </c>
      <c r="K59" s="69">
        <f t="shared" si="165"/>
        <v>100.6011217296663</v>
      </c>
      <c r="L59" s="69">
        <f t="shared" si="165"/>
        <v>100.40050457269001</v>
      </c>
      <c r="M59" s="69">
        <f t="shared" ref="M59" si="166">M57/J57*100</f>
        <v>100.50091863723782</v>
      </c>
      <c r="N59" s="69">
        <f t="shared" ref="N59" si="167">N57/K57*100</f>
        <v>100.40044932643907</v>
      </c>
      <c r="O59" s="69">
        <f t="shared" ref="O59" si="168">O57/L57*100</f>
        <v>100.40047743191884</v>
      </c>
      <c r="P59" s="69">
        <f t="shared" ref="P59" si="169">P57/M57*100</f>
        <v>100.27514373445993</v>
      </c>
      <c r="Q59" s="69">
        <f t="shared" ref="Q59" si="170">Q57/N57*100</f>
        <v>100.23970984290749</v>
      </c>
      <c r="R59" s="69">
        <f t="shared" ref="R59" si="171">R57/O57*100</f>
        <v>100.23904359808253</v>
      </c>
      <c r="S59" s="69">
        <f t="shared" ref="S59" si="172">S57/P57*100</f>
        <v>100.26472619382561</v>
      </c>
      <c r="T59" s="69">
        <f t="shared" ref="T59" si="173">T57/Q57*100</f>
        <v>100.30019880715706</v>
      </c>
    </row>
    <row r="60" spans="1:20">
      <c r="A60" s="60" t="s">
        <v>16</v>
      </c>
      <c r="B60" s="50"/>
      <c r="C60" s="69"/>
      <c r="D60" s="69"/>
      <c r="E60" s="69"/>
      <c r="F60" s="69"/>
      <c r="G60" s="69"/>
      <c r="H60" s="69"/>
      <c r="I60" s="69"/>
      <c r="J60" s="69"/>
      <c r="K60" s="70"/>
      <c r="L60" s="70"/>
      <c r="M60" s="69"/>
      <c r="N60" s="70"/>
      <c r="O60" s="70"/>
      <c r="P60" s="69"/>
      <c r="Q60" s="70"/>
      <c r="R60" s="70"/>
      <c r="S60" s="69"/>
      <c r="T60" s="70"/>
    </row>
    <row r="61" spans="1:20">
      <c r="A61" s="60" t="s">
        <v>136</v>
      </c>
      <c r="B61" s="50"/>
      <c r="C61" s="69"/>
      <c r="D61" s="69"/>
      <c r="E61" s="69"/>
      <c r="F61" s="69"/>
      <c r="G61" s="69"/>
      <c r="H61" s="69"/>
      <c r="I61" s="69"/>
      <c r="J61" s="69"/>
      <c r="K61" s="70"/>
      <c r="L61" s="70"/>
      <c r="M61" s="69"/>
      <c r="N61" s="70"/>
      <c r="O61" s="70"/>
      <c r="P61" s="69"/>
      <c r="Q61" s="70"/>
      <c r="R61" s="70"/>
      <c r="S61" s="69"/>
      <c r="T61" s="70"/>
    </row>
    <row r="62" spans="1:20">
      <c r="A62" s="54" t="s">
        <v>7</v>
      </c>
      <c r="B62" s="50" t="s">
        <v>8</v>
      </c>
      <c r="C62" s="69">
        <v>685200</v>
      </c>
      <c r="D62" s="69">
        <f>D63</f>
        <v>685700</v>
      </c>
      <c r="E62" s="69">
        <f>D63*E65*E64/100/100</f>
        <v>727877.68200000003</v>
      </c>
      <c r="F62" s="69">
        <f>E62*F65*F64/100/100</f>
        <v>760777.61032000009</v>
      </c>
      <c r="G62" s="69">
        <f>E62*G65*G64/100/100</f>
        <v>759391.15927499998</v>
      </c>
      <c r="H62" s="69">
        <f>E62*H65*H64/100/100</f>
        <v>760909.62433500006</v>
      </c>
      <c r="I62" s="69">
        <f t="shared" ref="I62" si="174">F62*I65*I64/100/100</f>
        <v>797554.90214400005</v>
      </c>
      <c r="J62" s="69">
        <f t="shared" ref="J62" si="175">G62*J65*J64/100/100</f>
        <v>789929.78683311003</v>
      </c>
      <c r="K62" s="69">
        <f t="shared" ref="K62" si="176">H62*K65*K64/100/100</f>
        <v>791510.06042262004</v>
      </c>
      <c r="L62" s="69">
        <f t="shared" ref="L62" si="177">I62*L65*L64/100/100</f>
        <v>831978.36269067542</v>
      </c>
      <c r="M62" s="69">
        <f t="shared" ref="M62" si="178">J62*M65*M64/100/100</f>
        <v>822466.61328128213</v>
      </c>
      <c r="N62" s="69">
        <f t="shared" ref="N62" si="179">K62*N65*N64/100/100</f>
        <v>823288.12478489801</v>
      </c>
      <c r="O62" s="69">
        <f t="shared" ref="O62" si="180">L62*O65*O64/100/100</f>
        <v>866216.72745775233</v>
      </c>
      <c r="P62" s="69">
        <f t="shared" ref="P62" si="181">M62*P65*P64/100/100</f>
        <v>854419.84346663742</v>
      </c>
      <c r="Q62" s="69">
        <f t="shared" ref="Q62" si="182">N62*Q65*Q64/100/100</f>
        <v>854971.04604389367</v>
      </c>
      <c r="R62" s="69">
        <f t="shared" ref="R62" si="183">O62*R65*R64/100/100</f>
        <v>900413.99552459968</v>
      </c>
      <c r="S62" s="69">
        <f t="shared" ref="S62" si="184">P62*S65*S64/100/100</f>
        <v>888378.9401116462</v>
      </c>
      <c r="T62" s="69">
        <f t="shared" ref="T62" si="185">Q62*T65*T64/100/100</f>
        <v>889266.55230590492</v>
      </c>
    </row>
    <row r="63" spans="1:20">
      <c r="A63" s="54" t="s">
        <v>227</v>
      </c>
      <c r="B63" s="50" t="s">
        <v>8</v>
      </c>
      <c r="C63" s="69"/>
      <c r="D63" s="69">
        <v>685700</v>
      </c>
      <c r="E63" s="69">
        <v>688626</v>
      </c>
      <c r="F63" s="69">
        <v>692069</v>
      </c>
      <c r="G63" s="69">
        <v>694145</v>
      </c>
      <c r="H63" s="69">
        <v>695533</v>
      </c>
      <c r="I63" s="69">
        <v>697620</v>
      </c>
      <c r="J63" s="69">
        <v>698317</v>
      </c>
      <c r="K63" s="69">
        <v>699714</v>
      </c>
      <c r="L63" s="69">
        <v>700414</v>
      </c>
      <c r="M63" s="69">
        <v>701815</v>
      </c>
      <c r="N63" s="69">
        <v>702516</v>
      </c>
      <c r="O63" s="69">
        <v>703219</v>
      </c>
      <c r="P63" s="69">
        <v>703746</v>
      </c>
      <c r="Q63" s="69">
        <v>704200</v>
      </c>
      <c r="R63" s="69">
        <v>704900</v>
      </c>
      <c r="S63" s="69">
        <v>705609</v>
      </c>
      <c r="T63" s="69">
        <v>706314</v>
      </c>
    </row>
    <row r="64" spans="1:20">
      <c r="A64" s="54" t="s">
        <v>198</v>
      </c>
      <c r="B64" s="50"/>
      <c r="C64" s="69"/>
      <c r="D64" s="69">
        <v>101.1</v>
      </c>
      <c r="E64" s="69">
        <v>105.7</v>
      </c>
      <c r="F64" s="69">
        <v>104</v>
      </c>
      <c r="G64" s="69">
        <v>103.5</v>
      </c>
      <c r="H64" s="69">
        <v>103.5</v>
      </c>
      <c r="I64" s="69">
        <v>104</v>
      </c>
      <c r="J64" s="69">
        <v>103.4</v>
      </c>
      <c r="K64" s="69">
        <v>103.4</v>
      </c>
      <c r="L64" s="69">
        <v>103.9</v>
      </c>
      <c r="M64" s="69">
        <v>103.6</v>
      </c>
      <c r="N64" s="69">
        <v>103.6</v>
      </c>
      <c r="O64" s="69">
        <v>103.7</v>
      </c>
      <c r="P64" s="69">
        <v>103.6</v>
      </c>
      <c r="Q64" s="69">
        <v>103.6</v>
      </c>
      <c r="R64" s="69">
        <v>103.7</v>
      </c>
      <c r="S64" s="69">
        <v>103.7</v>
      </c>
      <c r="T64" s="69">
        <v>103.7</v>
      </c>
    </row>
    <row r="65" spans="1:20">
      <c r="A65" s="54" t="s">
        <v>9</v>
      </c>
      <c r="B65" s="50" t="s">
        <v>10</v>
      </c>
      <c r="C65" s="69"/>
      <c r="D65" s="69">
        <f>D63/C62*100</f>
        <v>100.07297139521307</v>
      </c>
      <c r="E65" s="69">
        <f>E63/D63*100</f>
        <v>100.42671722327547</v>
      </c>
      <c r="F65" s="69">
        <f>F63/E63*100</f>
        <v>100.4999811218281</v>
      </c>
      <c r="G65" s="69">
        <f>G63/E63*100</f>
        <v>100.80145100533527</v>
      </c>
      <c r="H65" s="69">
        <f>H63/E63*100</f>
        <v>101.00301179450094</v>
      </c>
      <c r="I65" s="69">
        <f t="shared" ref="I65" si="186">I63/F63*100</f>
        <v>100.80208765310974</v>
      </c>
      <c r="J65" s="69">
        <f t="shared" ref="J65" si="187">J63/G63*100</f>
        <v>100.60102716291264</v>
      </c>
      <c r="K65" s="69">
        <f t="shared" ref="K65" si="188">K63/H63*100</f>
        <v>100.6011217296663</v>
      </c>
      <c r="L65" s="69">
        <f t="shared" ref="L65" si="189">L63/I63*100</f>
        <v>100.40050457269001</v>
      </c>
      <c r="M65" s="69">
        <f t="shared" ref="M65" si="190">M63/J63*100</f>
        <v>100.50091863723782</v>
      </c>
      <c r="N65" s="69">
        <f t="shared" ref="N65" si="191">N63/K63*100</f>
        <v>100.40044932643907</v>
      </c>
      <c r="O65" s="69">
        <f t="shared" ref="O65" si="192">O63/L63*100</f>
        <v>100.40047743191884</v>
      </c>
      <c r="P65" s="69">
        <f t="shared" ref="P65" si="193">P63/M63*100</f>
        <v>100.27514373445993</v>
      </c>
      <c r="Q65" s="69">
        <f t="shared" ref="Q65" si="194">Q63/N63*100</f>
        <v>100.23970984290749</v>
      </c>
      <c r="R65" s="69">
        <f t="shared" ref="R65" si="195">R63/O63*100</f>
        <v>100.23904359808253</v>
      </c>
      <c r="S65" s="69">
        <f t="shared" ref="S65" si="196">S63/P63*100</f>
        <v>100.26472619382561</v>
      </c>
      <c r="T65" s="69">
        <f t="shared" ref="T65" si="197">T63/Q63*100</f>
        <v>100.30019880715706</v>
      </c>
    </row>
    <row r="66" spans="1:20">
      <c r="A66" s="60" t="s">
        <v>15</v>
      </c>
      <c r="B66" s="50"/>
      <c r="C66" s="69"/>
      <c r="D66" s="69"/>
      <c r="E66" s="69"/>
      <c r="F66" s="69"/>
      <c r="G66" s="69"/>
      <c r="H66" s="69"/>
      <c r="I66" s="69"/>
      <c r="J66" s="69"/>
      <c r="K66" s="70"/>
      <c r="L66" s="70"/>
      <c r="M66" s="69"/>
      <c r="N66" s="70"/>
      <c r="O66" s="70"/>
      <c r="P66" s="69"/>
      <c r="Q66" s="70"/>
      <c r="R66" s="70"/>
      <c r="S66" s="69"/>
      <c r="T66" s="70"/>
    </row>
    <row r="67" spans="1:20">
      <c r="A67" s="54" t="s">
        <v>7</v>
      </c>
      <c r="B67" s="50" t="s">
        <v>8</v>
      </c>
      <c r="C67" s="69">
        <v>63350</v>
      </c>
      <c r="D67" s="69">
        <f>D68</f>
        <v>63380</v>
      </c>
      <c r="E67" s="69">
        <f t="shared" ref="E67:T67" si="198">E68</f>
        <v>64014</v>
      </c>
      <c r="F67" s="69">
        <f t="shared" si="198"/>
        <v>64654</v>
      </c>
      <c r="G67" s="69">
        <f t="shared" si="198"/>
        <v>65300</v>
      </c>
      <c r="H67" s="69">
        <f t="shared" si="198"/>
        <v>65400</v>
      </c>
      <c r="I67" s="69">
        <f t="shared" si="198"/>
        <v>65480</v>
      </c>
      <c r="J67" s="69">
        <f t="shared" si="198"/>
        <v>65520</v>
      </c>
      <c r="K67" s="69">
        <f t="shared" si="198"/>
        <v>65675</v>
      </c>
      <c r="L67" s="69">
        <f t="shared" si="198"/>
        <v>65705</v>
      </c>
      <c r="M67" s="69">
        <f t="shared" si="198"/>
        <v>65780</v>
      </c>
      <c r="N67" s="69">
        <f t="shared" si="198"/>
        <v>65814</v>
      </c>
      <c r="O67" s="69">
        <f t="shared" si="198"/>
        <v>65880</v>
      </c>
      <c r="P67" s="69">
        <f t="shared" si="198"/>
        <v>65940</v>
      </c>
      <c r="Q67" s="69">
        <f t="shared" si="198"/>
        <v>66010</v>
      </c>
      <c r="R67" s="69">
        <f t="shared" si="198"/>
        <v>66110</v>
      </c>
      <c r="S67" s="69">
        <f t="shared" si="198"/>
        <v>66210</v>
      </c>
      <c r="T67" s="69">
        <f t="shared" si="198"/>
        <v>66370</v>
      </c>
    </row>
    <row r="68" spans="1:20">
      <c r="A68" s="54" t="s">
        <v>227</v>
      </c>
      <c r="B68" s="50" t="s">
        <v>8</v>
      </c>
      <c r="C68" s="69"/>
      <c r="D68" s="69">
        <f>D74</f>
        <v>63380</v>
      </c>
      <c r="E68" s="69">
        <f t="shared" ref="E68:T68" si="199">E74</f>
        <v>64014</v>
      </c>
      <c r="F68" s="69">
        <f t="shared" si="199"/>
        <v>64654</v>
      </c>
      <c r="G68" s="69">
        <f t="shared" si="199"/>
        <v>65300</v>
      </c>
      <c r="H68" s="69">
        <f t="shared" si="199"/>
        <v>65400</v>
      </c>
      <c r="I68" s="69">
        <f t="shared" si="199"/>
        <v>65480</v>
      </c>
      <c r="J68" s="69">
        <f t="shared" si="199"/>
        <v>65520</v>
      </c>
      <c r="K68" s="69">
        <f t="shared" si="199"/>
        <v>65675</v>
      </c>
      <c r="L68" s="69">
        <f t="shared" si="199"/>
        <v>65705</v>
      </c>
      <c r="M68" s="69">
        <f t="shared" si="199"/>
        <v>65780</v>
      </c>
      <c r="N68" s="69">
        <f t="shared" si="199"/>
        <v>65814</v>
      </c>
      <c r="O68" s="69">
        <f t="shared" si="199"/>
        <v>65880</v>
      </c>
      <c r="P68" s="69">
        <f t="shared" si="199"/>
        <v>65940</v>
      </c>
      <c r="Q68" s="69">
        <f t="shared" si="199"/>
        <v>66010</v>
      </c>
      <c r="R68" s="69">
        <f t="shared" si="199"/>
        <v>66110</v>
      </c>
      <c r="S68" s="69">
        <f t="shared" si="199"/>
        <v>66210</v>
      </c>
      <c r="T68" s="69">
        <f t="shared" si="199"/>
        <v>66370</v>
      </c>
    </row>
    <row r="69" spans="1:20">
      <c r="A69" s="54" t="s">
        <v>198</v>
      </c>
      <c r="B69" s="50"/>
      <c r="C69" s="69"/>
      <c r="D69" s="69">
        <f>D75</f>
        <v>99.9</v>
      </c>
      <c r="E69" s="69">
        <f t="shared" ref="E69:T69" si="200">E75</f>
        <v>104.9</v>
      </c>
      <c r="F69" s="69">
        <f t="shared" si="200"/>
        <v>104.9</v>
      </c>
      <c r="G69" s="69">
        <f t="shared" si="200"/>
        <v>104.6</v>
      </c>
      <c r="H69" s="69">
        <f t="shared" si="200"/>
        <v>104.6</v>
      </c>
      <c r="I69" s="69">
        <f t="shared" si="200"/>
        <v>104.4</v>
      </c>
      <c r="J69" s="69">
        <f t="shared" si="200"/>
        <v>104.4</v>
      </c>
      <c r="K69" s="69">
        <f t="shared" si="200"/>
        <v>104.4</v>
      </c>
      <c r="L69" s="69">
        <f t="shared" si="200"/>
        <v>104.3</v>
      </c>
      <c r="M69" s="69">
        <f t="shared" si="200"/>
        <v>104.2</v>
      </c>
      <c r="N69" s="69">
        <f t="shared" si="200"/>
        <v>104.2</v>
      </c>
      <c r="O69" s="69">
        <f t="shared" si="200"/>
        <v>104.2</v>
      </c>
      <c r="P69" s="69">
        <f t="shared" si="200"/>
        <v>104.3</v>
      </c>
      <c r="Q69" s="69">
        <f t="shared" si="200"/>
        <v>104.3</v>
      </c>
      <c r="R69" s="69">
        <f t="shared" si="200"/>
        <v>104.2</v>
      </c>
      <c r="S69" s="69">
        <f t="shared" si="200"/>
        <v>104.6</v>
      </c>
      <c r="T69" s="69">
        <f t="shared" si="200"/>
        <v>104.6</v>
      </c>
    </row>
    <row r="70" spans="1:20">
      <c r="A70" s="54" t="s">
        <v>9</v>
      </c>
      <c r="B70" s="50" t="s">
        <v>10</v>
      </c>
      <c r="C70" s="69"/>
      <c r="D70" s="69">
        <f>D68/C67*100</f>
        <v>100.04735595895818</v>
      </c>
      <c r="E70" s="69">
        <f t="shared" ref="E70:T70" si="201">E76</f>
        <v>101.00031555695803</v>
      </c>
      <c r="F70" s="69">
        <f t="shared" si="201"/>
        <v>100.99978129784111</v>
      </c>
      <c r="G70" s="69">
        <f t="shared" si="201"/>
        <v>102.00893554534944</v>
      </c>
      <c r="H70" s="69">
        <f t="shared" si="201"/>
        <v>102.16515137313714</v>
      </c>
      <c r="I70" s="69">
        <f t="shared" si="201"/>
        <v>101.2775698332663</v>
      </c>
      <c r="J70" s="69">
        <f t="shared" si="201"/>
        <v>100.33690658499235</v>
      </c>
      <c r="K70" s="69">
        <f t="shared" si="201"/>
        <v>100.42048929663609</v>
      </c>
      <c r="L70" s="69">
        <f t="shared" si="201"/>
        <v>100.34361637141112</v>
      </c>
      <c r="M70" s="69">
        <f t="shared" si="201"/>
        <v>100.39682539682539</v>
      </c>
      <c r="N70" s="69">
        <f t="shared" si="201"/>
        <v>100.21164826798629</v>
      </c>
      <c r="O70" s="69">
        <f t="shared" si="201"/>
        <v>100.26634198310632</v>
      </c>
      <c r="P70" s="69">
        <f t="shared" si="201"/>
        <v>100.24323502584372</v>
      </c>
      <c r="Q70" s="69">
        <f t="shared" si="201"/>
        <v>100.29780897681344</v>
      </c>
      <c r="R70" s="69">
        <f t="shared" si="201"/>
        <v>100.34911961141468</v>
      </c>
      <c r="S70" s="69">
        <f t="shared" si="201"/>
        <v>100.40946314831665</v>
      </c>
      <c r="T70" s="69">
        <f t="shared" si="201"/>
        <v>100.54537191334647</v>
      </c>
    </row>
    <row r="71" spans="1:20">
      <c r="A71" s="60" t="s">
        <v>16</v>
      </c>
      <c r="B71" s="54"/>
      <c r="C71" s="69"/>
      <c r="D71" s="69"/>
      <c r="E71" s="69"/>
      <c r="F71" s="69"/>
      <c r="G71" s="69"/>
      <c r="H71" s="69"/>
      <c r="I71" s="69"/>
      <c r="J71" s="69"/>
      <c r="K71" s="70"/>
      <c r="L71" s="70"/>
      <c r="M71" s="69"/>
      <c r="N71" s="70"/>
      <c r="O71" s="70"/>
      <c r="P71" s="69"/>
      <c r="Q71" s="70"/>
      <c r="R71" s="70"/>
      <c r="S71" s="69"/>
      <c r="T71" s="70"/>
    </row>
    <row r="72" spans="1:20">
      <c r="A72" s="60" t="s">
        <v>17</v>
      </c>
      <c r="B72" s="54"/>
      <c r="C72" s="69"/>
      <c r="D72" s="69"/>
      <c r="E72" s="69"/>
      <c r="F72" s="69"/>
      <c r="G72" s="69"/>
      <c r="H72" s="69"/>
      <c r="I72" s="69"/>
      <c r="J72" s="69"/>
      <c r="K72" s="70"/>
      <c r="L72" s="70"/>
      <c r="M72" s="69"/>
      <c r="N72" s="70"/>
      <c r="O72" s="70"/>
      <c r="P72" s="69"/>
      <c r="Q72" s="70"/>
      <c r="R72" s="70"/>
      <c r="S72" s="69"/>
      <c r="T72" s="70"/>
    </row>
    <row r="73" spans="1:20">
      <c r="A73" s="54" t="s">
        <v>7</v>
      </c>
      <c r="B73" s="50" t="s">
        <v>8</v>
      </c>
      <c r="C73" s="69">
        <v>63350</v>
      </c>
      <c r="D73" s="69">
        <f>D74</f>
        <v>63380</v>
      </c>
      <c r="E73" s="69">
        <f>D73*E76*E75/100/100</f>
        <v>67150.686000000002</v>
      </c>
      <c r="F73" s="69">
        <f>E73*F76*F75/100/100</f>
        <v>71145.326254000014</v>
      </c>
      <c r="G73" s="69">
        <f>E73*G75*G76/100/100</f>
        <v>71650.686199999996</v>
      </c>
      <c r="H73" s="69">
        <f>E73*H76*H75/100/100</f>
        <v>71760.411600000007</v>
      </c>
      <c r="I73" s="69">
        <f t="shared" ref="I73" si="202">F73*I76*I75/100/100</f>
        <v>75224.644809120015</v>
      </c>
      <c r="J73" s="69">
        <f t="shared" ref="J73" si="203">G73*J76*J75/100/100</f>
        <v>75055.333691520005</v>
      </c>
      <c r="K73" s="69">
        <f t="shared" ref="K73" si="204">H73*K76*K75/100/100</f>
        <v>75232.891333800013</v>
      </c>
      <c r="L73" s="69">
        <f t="shared" ref="L73" si="205">I73*L76*L75/100/100</f>
        <v>78728.903551192867</v>
      </c>
      <c r="M73" s="69">
        <f t="shared" ref="M73" si="206">J73*M76*M75/100/100</f>
        <v>78518.00555460577</v>
      </c>
      <c r="N73" s="69">
        <f t="shared" ref="N73" si="207">K73*N76*N75/100/100</f>
        <v>78558.589503965108</v>
      </c>
      <c r="O73" s="69">
        <f t="shared" ref="O73" si="208">L73*O76*O75/100/100</f>
        <v>82254.012524504913</v>
      </c>
      <c r="P73" s="69">
        <f t="shared" ref="P73" si="209">M73*P76*P75/100/100</f>
        <v>82093.475366073937</v>
      </c>
      <c r="Q73" s="69">
        <f t="shared" ref="Q73" si="210">N73*Q76*Q75/100/100</f>
        <v>82180.623429095271</v>
      </c>
      <c r="R73" s="69">
        <f t="shared" ref="R73" si="211">O73*R76*R75/100/100</f>
        <v>86007.90686476641</v>
      </c>
      <c r="S73" s="69">
        <f t="shared" ref="S73" si="212">P73*S76*S75/100/100</f>
        <v>86221.38031803444</v>
      </c>
      <c r="T73" s="69">
        <f t="shared" ref="T73" si="213">Q73*T76*T75/100/100</f>
        <v>86429.738886995154</v>
      </c>
    </row>
    <row r="74" spans="1:20">
      <c r="A74" s="54" t="s">
        <v>227</v>
      </c>
      <c r="B74" s="50" t="s">
        <v>8</v>
      </c>
      <c r="C74" s="69"/>
      <c r="D74" s="69">
        <v>63380</v>
      </c>
      <c r="E74" s="69">
        <v>64014</v>
      </c>
      <c r="F74" s="69">
        <v>64654</v>
      </c>
      <c r="G74" s="69">
        <v>65300</v>
      </c>
      <c r="H74" s="69">
        <v>65400</v>
      </c>
      <c r="I74" s="69">
        <v>65480</v>
      </c>
      <c r="J74" s="69">
        <v>65520</v>
      </c>
      <c r="K74" s="69">
        <v>65675</v>
      </c>
      <c r="L74" s="69">
        <v>65705</v>
      </c>
      <c r="M74" s="69">
        <v>65780</v>
      </c>
      <c r="N74" s="69">
        <v>65814</v>
      </c>
      <c r="O74" s="69">
        <v>65880</v>
      </c>
      <c r="P74" s="69">
        <v>65940</v>
      </c>
      <c r="Q74" s="69">
        <v>66010</v>
      </c>
      <c r="R74" s="69">
        <v>66110</v>
      </c>
      <c r="S74" s="69">
        <v>66210</v>
      </c>
      <c r="T74" s="69">
        <v>66370</v>
      </c>
    </row>
    <row r="75" spans="1:20">
      <c r="A75" s="54" t="s">
        <v>198</v>
      </c>
      <c r="B75" s="50"/>
      <c r="C75" s="69"/>
      <c r="D75" s="69">
        <v>99.9</v>
      </c>
      <c r="E75" s="69">
        <v>104.9</v>
      </c>
      <c r="F75" s="69">
        <v>104.9</v>
      </c>
      <c r="G75" s="69">
        <v>104.6</v>
      </c>
      <c r="H75" s="69">
        <v>104.6</v>
      </c>
      <c r="I75" s="69">
        <v>104.4</v>
      </c>
      <c r="J75" s="69">
        <v>104.4</v>
      </c>
      <c r="K75" s="69">
        <v>104.4</v>
      </c>
      <c r="L75" s="69">
        <v>104.3</v>
      </c>
      <c r="M75" s="69">
        <v>104.2</v>
      </c>
      <c r="N75" s="69">
        <v>104.2</v>
      </c>
      <c r="O75" s="69">
        <v>104.2</v>
      </c>
      <c r="P75" s="69">
        <v>104.3</v>
      </c>
      <c r="Q75" s="69">
        <v>104.3</v>
      </c>
      <c r="R75" s="69">
        <v>104.2</v>
      </c>
      <c r="S75" s="69">
        <v>104.6</v>
      </c>
      <c r="T75" s="69">
        <v>104.6</v>
      </c>
    </row>
    <row r="76" spans="1:20">
      <c r="A76" s="54" t="s">
        <v>9</v>
      </c>
      <c r="B76" s="50" t="s">
        <v>10</v>
      </c>
      <c r="C76" s="69"/>
      <c r="D76" s="69">
        <f>D74/C73*100</f>
        <v>100.04735595895818</v>
      </c>
      <c r="E76" s="69">
        <f>E74/D74*100</f>
        <v>101.00031555695803</v>
      </c>
      <c r="F76" s="69">
        <f>F74/E74*100</f>
        <v>100.99978129784111</v>
      </c>
      <c r="G76" s="69">
        <f>G74/E74*100</f>
        <v>102.00893554534944</v>
      </c>
      <c r="H76" s="69">
        <f>H74/E74*100</f>
        <v>102.16515137313714</v>
      </c>
      <c r="I76" s="69">
        <f t="shared" ref="I76" si="214">I74/F74*100</f>
        <v>101.2775698332663</v>
      </c>
      <c r="J76" s="69">
        <f t="shared" ref="J76" si="215">J74/G74*100</f>
        <v>100.33690658499235</v>
      </c>
      <c r="K76" s="69">
        <f t="shared" ref="K76" si="216">K74/H74*100</f>
        <v>100.42048929663609</v>
      </c>
      <c r="L76" s="69">
        <f t="shared" ref="L76" si="217">L74/I74*100</f>
        <v>100.34361637141112</v>
      </c>
      <c r="M76" s="69">
        <f t="shared" ref="M76" si="218">M74/J74*100</f>
        <v>100.39682539682539</v>
      </c>
      <c r="N76" s="69">
        <f t="shared" ref="N76" si="219">N74/K74*100</f>
        <v>100.21164826798629</v>
      </c>
      <c r="O76" s="69">
        <f t="shared" ref="O76" si="220">O74/L74*100</f>
        <v>100.26634198310632</v>
      </c>
      <c r="P76" s="69">
        <f t="shared" ref="P76" si="221">P74/M74*100</f>
        <v>100.24323502584372</v>
      </c>
      <c r="Q76" s="69">
        <f t="shared" ref="Q76" si="222">Q74/N74*100</f>
        <v>100.29780897681344</v>
      </c>
      <c r="R76" s="69">
        <f t="shared" ref="R76" si="223">R74/O74*100</f>
        <v>100.34911961141468</v>
      </c>
      <c r="S76" s="69">
        <f t="shared" ref="S76" si="224">S74/P74*100</f>
        <v>100.40946314831665</v>
      </c>
      <c r="T76" s="69">
        <f t="shared" ref="T76" si="225">T74/Q74*100</f>
        <v>100.54537191334647</v>
      </c>
    </row>
    <row r="77" spans="1:20">
      <c r="A77" s="60" t="s">
        <v>18</v>
      </c>
      <c r="B77" s="54"/>
      <c r="C77" s="69"/>
      <c r="D77" s="69"/>
      <c r="E77" s="69"/>
      <c r="F77" s="69"/>
      <c r="G77" s="69"/>
      <c r="H77" s="69"/>
      <c r="I77" s="69"/>
      <c r="J77" s="69"/>
      <c r="K77" s="70"/>
      <c r="L77" s="70"/>
      <c r="M77" s="69"/>
      <c r="N77" s="70"/>
      <c r="O77" s="70"/>
      <c r="P77" s="69"/>
      <c r="Q77" s="70"/>
      <c r="R77" s="70"/>
      <c r="S77" s="69"/>
      <c r="T77" s="70"/>
    </row>
    <row r="78" spans="1:20">
      <c r="A78" s="60" t="s">
        <v>189</v>
      </c>
      <c r="B78" s="54"/>
      <c r="C78" s="69"/>
      <c r="D78" s="69"/>
      <c r="E78" s="69"/>
      <c r="F78" s="69"/>
      <c r="G78" s="69"/>
      <c r="H78" s="69"/>
      <c r="I78" s="69"/>
      <c r="J78" s="69"/>
      <c r="K78" s="70"/>
      <c r="L78" s="70"/>
      <c r="M78" s="69"/>
      <c r="N78" s="70"/>
      <c r="O78" s="70"/>
      <c r="P78" s="69"/>
      <c r="Q78" s="70"/>
      <c r="R78" s="70"/>
      <c r="S78" s="69"/>
      <c r="T78" s="70"/>
    </row>
    <row r="79" spans="1:20">
      <c r="A79" s="54" t="s">
        <v>7</v>
      </c>
      <c r="B79" s="50" t="s">
        <v>8</v>
      </c>
      <c r="C79" s="69">
        <v>64513</v>
      </c>
      <c r="D79" s="69">
        <f t="shared" ref="D79:R80" si="226">D86</f>
        <v>64971</v>
      </c>
      <c r="E79" s="69">
        <f t="shared" si="226"/>
        <v>71151.210000000006</v>
      </c>
      <c r="F79" s="69">
        <f t="shared" si="226"/>
        <v>77104.265471999999</v>
      </c>
      <c r="G79" s="69">
        <f t="shared" si="226"/>
        <v>79417.217880000011</v>
      </c>
      <c r="H79" s="69">
        <f t="shared" si="226"/>
        <v>81799.295526000016</v>
      </c>
      <c r="I79" s="69">
        <f t="shared" si="226"/>
        <v>83396.110468319996</v>
      </c>
      <c r="J79" s="69">
        <f t="shared" si="226"/>
        <v>85897.43463600002</v>
      </c>
      <c r="K79" s="69">
        <f t="shared" si="226"/>
        <v>88474.072396320029</v>
      </c>
      <c r="L79" s="69">
        <f t="shared" si="226"/>
        <v>90200.853319449612</v>
      </c>
      <c r="M79" s="69">
        <f t="shared" si="226"/>
        <v>92906.665302297624</v>
      </c>
      <c r="N79" s="69">
        <f t="shared" si="226"/>
        <v>95693.176940774429</v>
      </c>
      <c r="O79" s="69">
        <f t="shared" si="226"/>
        <v>97467.145253038092</v>
      </c>
      <c r="P79" s="69">
        <f t="shared" si="226"/>
        <v>100391.03618762654</v>
      </c>
      <c r="Q79" s="69">
        <f t="shared" si="226"/>
        <v>103402.55745415068</v>
      </c>
      <c r="R79" s="69">
        <f t="shared" si="226"/>
        <v>108483.38878438564</v>
      </c>
      <c r="S79" s="69">
        <f t="shared" ref="S79:T80" si="227">S86</f>
        <v>111732.17843135109</v>
      </c>
      <c r="T79" s="69">
        <f t="shared" si="227"/>
        <v>115084.93961581316</v>
      </c>
    </row>
    <row r="80" spans="1:20">
      <c r="A80" s="54" t="s">
        <v>227</v>
      </c>
      <c r="B80" s="50" t="s">
        <v>8</v>
      </c>
      <c r="C80" s="69"/>
      <c r="D80" s="69">
        <f t="shared" si="226"/>
        <v>64971</v>
      </c>
      <c r="E80" s="69">
        <f t="shared" si="226"/>
        <v>67570</v>
      </c>
      <c r="F80" s="69">
        <f t="shared" si="226"/>
        <v>70272</v>
      </c>
      <c r="G80" s="69">
        <f t="shared" si="226"/>
        <v>72380</v>
      </c>
      <c r="H80" s="69">
        <f t="shared" si="226"/>
        <v>74551</v>
      </c>
      <c r="I80" s="69">
        <f t="shared" si="226"/>
        <v>73083</v>
      </c>
      <c r="J80" s="69">
        <f t="shared" si="226"/>
        <v>75275</v>
      </c>
      <c r="K80" s="69">
        <f t="shared" si="226"/>
        <v>77533</v>
      </c>
      <c r="L80" s="69">
        <f t="shared" si="226"/>
        <v>76006</v>
      </c>
      <c r="M80" s="69">
        <f t="shared" si="226"/>
        <v>78286</v>
      </c>
      <c r="N80" s="69">
        <f t="shared" si="226"/>
        <v>80634</v>
      </c>
      <c r="O80" s="69">
        <f t="shared" si="226"/>
        <v>78970</v>
      </c>
      <c r="P80" s="69">
        <f t="shared" si="226"/>
        <v>81339</v>
      </c>
      <c r="Q80" s="69">
        <f t="shared" si="226"/>
        <v>83779</v>
      </c>
      <c r="R80" s="69">
        <f t="shared" si="226"/>
        <v>84515</v>
      </c>
      <c r="S80" s="69">
        <f t="shared" si="227"/>
        <v>87046</v>
      </c>
      <c r="T80" s="69">
        <f t="shared" si="227"/>
        <v>89658</v>
      </c>
    </row>
    <row r="81" spans="1:20">
      <c r="A81" s="54" t="s">
        <v>198</v>
      </c>
      <c r="B81" s="50"/>
      <c r="C81" s="69"/>
      <c r="D81" s="69">
        <v>103.9</v>
      </c>
      <c r="E81" s="69">
        <f>E88</f>
        <v>105.3</v>
      </c>
      <c r="F81" s="69">
        <f t="shared" ref="F81:T81" si="228">F88</f>
        <v>104.2</v>
      </c>
      <c r="G81" s="69">
        <f t="shared" si="228"/>
        <v>104.2</v>
      </c>
      <c r="H81" s="69">
        <f t="shared" si="228"/>
        <v>104.2</v>
      </c>
      <c r="I81" s="69">
        <f t="shared" si="228"/>
        <v>104</v>
      </c>
      <c r="J81" s="69">
        <f t="shared" si="228"/>
        <v>104</v>
      </c>
      <c r="K81" s="69">
        <f t="shared" si="228"/>
        <v>104</v>
      </c>
      <c r="L81" s="69">
        <f t="shared" si="228"/>
        <v>104</v>
      </c>
      <c r="M81" s="69">
        <f t="shared" si="228"/>
        <v>104</v>
      </c>
      <c r="N81" s="69">
        <f t="shared" si="228"/>
        <v>104</v>
      </c>
      <c r="O81" s="69">
        <f t="shared" si="228"/>
        <v>104</v>
      </c>
      <c r="P81" s="69">
        <f t="shared" si="228"/>
        <v>104</v>
      </c>
      <c r="Q81" s="69">
        <f t="shared" si="228"/>
        <v>104</v>
      </c>
      <c r="R81" s="69">
        <f t="shared" si="228"/>
        <v>104</v>
      </c>
      <c r="S81" s="69">
        <f t="shared" si="228"/>
        <v>104</v>
      </c>
      <c r="T81" s="69">
        <f t="shared" si="228"/>
        <v>104</v>
      </c>
    </row>
    <row r="82" spans="1:20">
      <c r="A82" s="54" t="s">
        <v>9</v>
      </c>
      <c r="B82" s="50" t="s">
        <v>10</v>
      </c>
      <c r="C82" s="69"/>
      <c r="D82" s="69">
        <f>D80/C79*100</f>
        <v>100.70993443181995</v>
      </c>
      <c r="E82" s="69">
        <f>E89</f>
        <v>104.00024626371767</v>
      </c>
      <c r="F82" s="69">
        <f t="shared" ref="F82:T82" si="229">F89</f>
        <v>103.99881604262247</v>
      </c>
      <c r="G82" s="69">
        <f t="shared" si="229"/>
        <v>107.11854373242564</v>
      </c>
      <c r="H82" s="69">
        <f t="shared" si="229"/>
        <v>110.33150806570964</v>
      </c>
      <c r="I82" s="69">
        <f t="shared" si="229"/>
        <v>104.00017076502732</v>
      </c>
      <c r="J82" s="69">
        <f t="shared" si="229"/>
        <v>103.99972368057475</v>
      </c>
      <c r="K82" s="69">
        <f t="shared" si="229"/>
        <v>103.9999463454548</v>
      </c>
      <c r="L82" s="69">
        <f t="shared" si="229"/>
        <v>103.99956214167455</v>
      </c>
      <c r="M82" s="69">
        <f t="shared" si="229"/>
        <v>104</v>
      </c>
      <c r="N82" s="69">
        <f t="shared" si="229"/>
        <v>103.99958727251621</v>
      </c>
      <c r="O82" s="69">
        <f t="shared" si="229"/>
        <v>103.89969212956871</v>
      </c>
      <c r="P82" s="69">
        <f t="shared" si="229"/>
        <v>103.89980328538948</v>
      </c>
      <c r="Q82" s="69">
        <f t="shared" si="229"/>
        <v>103.90033980702928</v>
      </c>
      <c r="R82" s="69">
        <f t="shared" si="229"/>
        <v>107.02165379257946</v>
      </c>
      <c r="S82" s="69">
        <f t="shared" si="229"/>
        <v>107.01631443710889</v>
      </c>
      <c r="T82" s="69">
        <f t="shared" si="229"/>
        <v>107.01727163131571</v>
      </c>
    </row>
    <row r="83" spans="1:20">
      <c r="A83" s="60" t="s">
        <v>260</v>
      </c>
      <c r="B83" s="54"/>
      <c r="C83" s="69"/>
      <c r="D83" s="69"/>
      <c r="E83" s="69"/>
      <c r="F83" s="69"/>
      <c r="G83" s="69"/>
      <c r="H83" s="69"/>
      <c r="I83" s="69"/>
      <c r="J83" s="69"/>
      <c r="K83" s="70"/>
      <c r="L83" s="70"/>
      <c r="M83" s="69"/>
      <c r="N83" s="70"/>
      <c r="O83" s="70"/>
      <c r="P83" s="69"/>
      <c r="Q83" s="70"/>
      <c r="R83" s="70"/>
      <c r="S83" s="69"/>
      <c r="T83" s="70"/>
    </row>
    <row r="84" spans="1:20">
      <c r="A84" s="54" t="s">
        <v>19</v>
      </c>
      <c r="B84" s="54"/>
      <c r="C84" s="69"/>
      <c r="D84" s="69"/>
      <c r="E84" s="69"/>
      <c r="F84" s="69"/>
      <c r="G84" s="69"/>
      <c r="H84" s="69"/>
      <c r="I84" s="69"/>
      <c r="J84" s="69"/>
      <c r="K84" s="70"/>
      <c r="L84" s="70"/>
      <c r="M84" s="69"/>
      <c r="N84" s="70"/>
      <c r="O84" s="70"/>
      <c r="P84" s="69"/>
      <c r="Q84" s="70"/>
      <c r="R84" s="70"/>
      <c r="S84" s="69"/>
      <c r="T84" s="70"/>
    </row>
    <row r="85" spans="1:20">
      <c r="A85" s="54" t="s">
        <v>20</v>
      </c>
      <c r="B85" s="54"/>
      <c r="C85" s="69"/>
      <c r="D85" s="69"/>
      <c r="E85" s="69"/>
      <c r="F85" s="69"/>
      <c r="G85" s="69"/>
      <c r="H85" s="69"/>
      <c r="I85" s="69"/>
      <c r="J85" s="69"/>
      <c r="K85" s="70"/>
      <c r="L85" s="70"/>
      <c r="M85" s="69"/>
      <c r="N85" s="70"/>
      <c r="O85" s="70"/>
      <c r="P85" s="69"/>
      <c r="Q85" s="70"/>
      <c r="R85" s="70"/>
      <c r="S85" s="69"/>
      <c r="T85" s="70"/>
    </row>
    <row r="86" spans="1:20">
      <c r="A86" s="54" t="s">
        <v>7</v>
      </c>
      <c r="B86" s="50" t="s">
        <v>8</v>
      </c>
      <c r="C86" s="69">
        <v>64513</v>
      </c>
      <c r="D86" s="69">
        <f>D87</f>
        <v>64971</v>
      </c>
      <c r="E86" s="69">
        <f>D87*E89*E88/100/100</f>
        <v>71151.210000000006</v>
      </c>
      <c r="F86" s="69">
        <f>E86*F89*F88/100/100</f>
        <v>77104.265471999999</v>
      </c>
      <c r="G86" s="69">
        <f>E86*G88*G89/100/100</f>
        <v>79417.217880000011</v>
      </c>
      <c r="H86" s="69">
        <f>E86*H89*H88/100/100</f>
        <v>81799.295526000016</v>
      </c>
      <c r="I86" s="69">
        <f t="shared" ref="I86:N86" si="230">F86*I89*I88/100/100</f>
        <v>83396.110468319996</v>
      </c>
      <c r="J86" s="69">
        <f t="shared" si="230"/>
        <v>85897.43463600002</v>
      </c>
      <c r="K86" s="69">
        <f t="shared" si="230"/>
        <v>88474.072396320029</v>
      </c>
      <c r="L86" s="69">
        <f t="shared" si="230"/>
        <v>90200.853319449612</v>
      </c>
      <c r="M86" s="69">
        <f t="shared" si="230"/>
        <v>92906.665302297624</v>
      </c>
      <c r="N86" s="69">
        <f t="shared" si="230"/>
        <v>95693.176940774429</v>
      </c>
      <c r="O86" s="69">
        <f t="shared" ref="O86" si="231">L86*O89*O88/100/100</f>
        <v>97467.145253038092</v>
      </c>
      <c r="P86" s="69">
        <f t="shared" ref="P86" si="232">M86*P89*P88/100/100</f>
        <v>100391.03618762654</v>
      </c>
      <c r="Q86" s="69">
        <f t="shared" ref="Q86" si="233">N86*Q89*Q88/100/100</f>
        <v>103402.55745415068</v>
      </c>
      <c r="R86" s="69">
        <f>O86*R89*R88/100/100</f>
        <v>108483.38878438564</v>
      </c>
      <c r="S86" s="69">
        <f t="shared" ref="S86" si="234">P86*S89*S88/100/100</f>
        <v>111732.17843135109</v>
      </c>
      <c r="T86" s="69">
        <f t="shared" ref="T86" si="235">Q86*T89*T88/100/100</f>
        <v>115084.93961581316</v>
      </c>
    </row>
    <row r="87" spans="1:20">
      <c r="A87" s="54" t="s">
        <v>227</v>
      </c>
      <c r="B87" s="50" t="s">
        <v>8</v>
      </c>
      <c r="C87" s="69"/>
      <c r="D87" s="69">
        <v>64971</v>
      </c>
      <c r="E87" s="69">
        <v>67570</v>
      </c>
      <c r="F87" s="69">
        <v>70272</v>
      </c>
      <c r="G87" s="69">
        <v>72380</v>
      </c>
      <c r="H87" s="69">
        <v>74551</v>
      </c>
      <c r="I87" s="69">
        <v>73083</v>
      </c>
      <c r="J87" s="69">
        <v>75275</v>
      </c>
      <c r="K87" s="69">
        <v>77533</v>
      </c>
      <c r="L87" s="69">
        <v>76006</v>
      </c>
      <c r="M87" s="69">
        <v>78286</v>
      </c>
      <c r="N87" s="69">
        <v>80634</v>
      </c>
      <c r="O87" s="69">
        <v>78970</v>
      </c>
      <c r="P87" s="69">
        <v>81339</v>
      </c>
      <c r="Q87" s="69">
        <v>83779</v>
      </c>
      <c r="R87" s="69">
        <v>84515</v>
      </c>
      <c r="S87" s="69">
        <v>87046</v>
      </c>
      <c r="T87" s="69">
        <v>89658</v>
      </c>
    </row>
    <row r="88" spans="1:20">
      <c r="A88" s="54" t="s">
        <v>198</v>
      </c>
      <c r="B88" s="50"/>
      <c r="C88" s="69"/>
      <c r="D88" s="69">
        <v>103.9</v>
      </c>
      <c r="E88" s="69">
        <v>105.3</v>
      </c>
      <c r="F88" s="69">
        <v>104.2</v>
      </c>
      <c r="G88" s="69">
        <v>104.2</v>
      </c>
      <c r="H88" s="69">
        <v>104.2</v>
      </c>
      <c r="I88" s="69">
        <v>104</v>
      </c>
      <c r="J88" s="69">
        <v>104</v>
      </c>
      <c r="K88" s="69">
        <v>104</v>
      </c>
      <c r="L88" s="69">
        <v>104</v>
      </c>
      <c r="M88" s="69">
        <v>104</v>
      </c>
      <c r="N88" s="69">
        <v>104</v>
      </c>
      <c r="O88" s="69">
        <v>104</v>
      </c>
      <c r="P88" s="69">
        <v>104</v>
      </c>
      <c r="Q88" s="69">
        <v>104</v>
      </c>
      <c r="R88" s="69">
        <v>104</v>
      </c>
      <c r="S88" s="69">
        <v>104</v>
      </c>
      <c r="T88" s="69">
        <v>104</v>
      </c>
    </row>
    <row r="89" spans="1:20">
      <c r="A89" s="54" t="s">
        <v>9</v>
      </c>
      <c r="B89" s="50" t="s">
        <v>10</v>
      </c>
      <c r="C89" s="69"/>
      <c r="D89" s="69">
        <f>D87/C86*100</f>
        <v>100.70993443181995</v>
      </c>
      <c r="E89" s="69">
        <f>E87/D87*100</f>
        <v>104.00024626371767</v>
      </c>
      <c r="F89" s="69">
        <f>F87/E87*100</f>
        <v>103.99881604262247</v>
      </c>
      <c r="G89" s="69">
        <f>G87/E87*100</f>
        <v>107.11854373242564</v>
      </c>
      <c r="H89" s="69">
        <f>H87/E87*100</f>
        <v>110.33150806570964</v>
      </c>
      <c r="I89" s="69">
        <f t="shared" ref="I89:N89" si="236">I87/F87*100</f>
        <v>104.00017076502732</v>
      </c>
      <c r="J89" s="69">
        <f t="shared" si="236"/>
        <v>103.99972368057475</v>
      </c>
      <c r="K89" s="69">
        <f t="shared" si="236"/>
        <v>103.9999463454548</v>
      </c>
      <c r="L89" s="69">
        <f>L87/I87*100</f>
        <v>103.99956214167455</v>
      </c>
      <c r="M89" s="69">
        <f t="shared" si="236"/>
        <v>104</v>
      </c>
      <c r="N89" s="69">
        <f t="shared" si="236"/>
        <v>103.99958727251621</v>
      </c>
      <c r="O89" s="69">
        <f t="shared" ref="O89" si="237">O87/L87*100</f>
        <v>103.89969212956871</v>
      </c>
      <c r="P89" s="69">
        <f t="shared" ref="P89" si="238">P87/M87*100</f>
        <v>103.89980328538948</v>
      </c>
      <c r="Q89" s="69">
        <f t="shared" ref="Q89" si="239">Q87/N87*100</f>
        <v>103.90033980702928</v>
      </c>
      <c r="R89" s="69">
        <f>R87/O87*100</f>
        <v>107.02165379257946</v>
      </c>
      <c r="S89" s="69">
        <f t="shared" ref="S89" si="240">S87/P87*100</f>
        <v>107.01631443710889</v>
      </c>
      <c r="T89" s="69">
        <f t="shared" ref="T89" si="241">T87/Q87*100</f>
        <v>107.01727163131571</v>
      </c>
    </row>
  </sheetData>
  <mergeCells count="12">
    <mergeCell ref="A6:W6"/>
    <mergeCell ref="A11:A12"/>
    <mergeCell ref="F11:H11"/>
    <mergeCell ref="I11:K11"/>
    <mergeCell ref="L11:N11"/>
    <mergeCell ref="N8:R8"/>
    <mergeCell ref="N9:R9"/>
    <mergeCell ref="A14:A16"/>
    <mergeCell ref="S8:T8"/>
    <mergeCell ref="O11:Q11"/>
    <mergeCell ref="R11:T11"/>
    <mergeCell ref="V8:W8"/>
  </mergeCells>
  <phoneticPr fontId="6" type="noConversion"/>
  <pageMargins left="0.25" right="0.25" top="0.75" bottom="0.75" header="0.3" footer="0.3"/>
  <pageSetup paperSize="9" scale="5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OZ79"/>
  <sheetViews>
    <sheetView view="pageBreakPreview" zoomScaleNormal="100" zoomScaleSheetLayoutView="10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S7" sqref="S7"/>
    </sheetView>
  </sheetViews>
  <sheetFormatPr defaultColWidth="10.42578125" defaultRowHeight="14.25"/>
  <cols>
    <col min="1" max="1" width="38.140625" style="18" customWidth="1"/>
    <col min="2" max="2" width="10.42578125" style="18"/>
    <col min="3" max="3" width="10.42578125" style="18" customWidth="1"/>
    <col min="4" max="9" width="10.5703125" style="18" bestFit="1" customWidth="1"/>
    <col min="10" max="11" width="10.7109375" style="18" bestFit="1" customWidth="1"/>
    <col min="12" max="20" width="10.7109375" style="19" bestFit="1" customWidth="1"/>
    <col min="21" max="23" width="0" style="19" hidden="1" customWidth="1"/>
    <col min="24" max="16384" width="10.42578125" style="23"/>
  </cols>
  <sheetData>
    <row r="1" spans="1:23">
      <c r="N1" s="25"/>
      <c r="Q1" s="25"/>
      <c r="R1" s="19" t="s">
        <v>272</v>
      </c>
      <c r="T1" s="25"/>
      <c r="W1" s="25" t="s">
        <v>21</v>
      </c>
    </row>
    <row r="2" spans="1:23">
      <c r="A2" s="140"/>
      <c r="B2" s="61" t="s">
        <v>2</v>
      </c>
      <c r="C2" s="61">
        <v>2017</v>
      </c>
      <c r="D2" s="61">
        <v>2018</v>
      </c>
      <c r="E2" s="61">
        <v>2019</v>
      </c>
      <c r="F2" s="133">
        <v>2020</v>
      </c>
      <c r="G2" s="133"/>
      <c r="H2" s="133"/>
      <c r="I2" s="133">
        <v>2021</v>
      </c>
      <c r="J2" s="133"/>
      <c r="K2" s="133"/>
      <c r="L2" s="134">
        <v>2022</v>
      </c>
      <c r="M2" s="135"/>
      <c r="N2" s="136"/>
      <c r="O2" s="133">
        <v>2023</v>
      </c>
      <c r="P2" s="133"/>
      <c r="Q2" s="133"/>
      <c r="R2" s="133">
        <v>2024</v>
      </c>
      <c r="S2" s="133"/>
      <c r="T2" s="133"/>
      <c r="U2" s="137">
        <v>2024</v>
      </c>
      <c r="V2" s="138"/>
      <c r="W2" s="139"/>
    </row>
    <row r="3" spans="1:23" ht="45.75" customHeight="1">
      <c r="A3" s="140"/>
      <c r="B3" s="61" t="s">
        <v>3</v>
      </c>
      <c r="C3" s="62" t="s">
        <v>4</v>
      </c>
      <c r="D3" s="62" t="s">
        <v>4</v>
      </c>
      <c r="E3" s="62" t="s">
        <v>5</v>
      </c>
      <c r="F3" s="63" t="s">
        <v>195</v>
      </c>
      <c r="G3" s="63" t="s">
        <v>196</v>
      </c>
      <c r="H3" s="63" t="s">
        <v>197</v>
      </c>
      <c r="I3" s="63" t="s">
        <v>195</v>
      </c>
      <c r="J3" s="63" t="s">
        <v>196</v>
      </c>
      <c r="K3" s="63" t="s">
        <v>197</v>
      </c>
      <c r="L3" s="63" t="s">
        <v>195</v>
      </c>
      <c r="M3" s="63" t="s">
        <v>196</v>
      </c>
      <c r="N3" s="63" t="s">
        <v>197</v>
      </c>
      <c r="O3" s="63" t="s">
        <v>195</v>
      </c>
      <c r="P3" s="63" t="s">
        <v>196</v>
      </c>
      <c r="Q3" s="63" t="s">
        <v>197</v>
      </c>
      <c r="R3" s="63" t="s">
        <v>195</v>
      </c>
      <c r="S3" s="63" t="s">
        <v>196</v>
      </c>
      <c r="T3" s="63" t="s">
        <v>197</v>
      </c>
      <c r="U3" s="28" t="s">
        <v>195</v>
      </c>
      <c r="V3" s="28" t="s">
        <v>196</v>
      </c>
      <c r="W3" s="28" t="s">
        <v>197</v>
      </c>
    </row>
    <row r="4" spans="1:23">
      <c r="A4" s="64" t="s">
        <v>22</v>
      </c>
      <c r="B4" s="65"/>
      <c r="C4" s="65"/>
      <c r="D4" s="65"/>
      <c r="E4" s="65"/>
      <c r="F4" s="65"/>
      <c r="G4" s="65"/>
      <c r="H4" s="65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34"/>
      <c r="V4" s="34"/>
      <c r="W4" s="34"/>
    </row>
    <row r="5" spans="1:23">
      <c r="A5" s="64" t="s">
        <v>23</v>
      </c>
      <c r="B5" s="6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4"/>
      <c r="V5" s="34"/>
      <c r="W5" s="34"/>
    </row>
    <row r="6" spans="1:23">
      <c r="A6" s="64" t="s">
        <v>24</v>
      </c>
      <c r="B6" s="65" t="s">
        <v>25</v>
      </c>
      <c r="C6" s="65">
        <f t="shared" ref="C6" si="0">C7+C8+C9</f>
        <v>4</v>
      </c>
      <c r="D6" s="65">
        <f t="shared" ref="D6:N6" si="1">D7+D8+D9</f>
        <v>4</v>
      </c>
      <c r="E6" s="65">
        <f t="shared" ref="E6" si="2">E7+E8+E9</f>
        <v>4</v>
      </c>
      <c r="F6" s="65">
        <f t="shared" si="1"/>
        <v>4</v>
      </c>
      <c r="G6" s="65">
        <f t="shared" si="1"/>
        <v>4</v>
      </c>
      <c r="H6" s="65">
        <f t="shared" si="1"/>
        <v>4</v>
      </c>
      <c r="I6" s="65">
        <f t="shared" si="1"/>
        <v>4</v>
      </c>
      <c r="J6" s="65">
        <f t="shared" si="1"/>
        <v>4</v>
      </c>
      <c r="K6" s="65">
        <f t="shared" si="1"/>
        <v>4</v>
      </c>
      <c r="L6" s="65">
        <f t="shared" si="1"/>
        <v>4</v>
      </c>
      <c r="M6" s="65">
        <f t="shared" si="1"/>
        <v>4</v>
      </c>
      <c r="N6" s="65">
        <f t="shared" si="1"/>
        <v>4</v>
      </c>
      <c r="O6" s="65">
        <f t="shared" ref="O6:W6" si="3">O7+O8+O9</f>
        <v>4</v>
      </c>
      <c r="P6" s="65">
        <f t="shared" si="3"/>
        <v>4</v>
      </c>
      <c r="Q6" s="65">
        <f t="shared" si="3"/>
        <v>4</v>
      </c>
      <c r="R6" s="65">
        <f t="shared" si="3"/>
        <v>4</v>
      </c>
      <c r="S6" s="65">
        <f t="shared" si="3"/>
        <v>4</v>
      </c>
      <c r="T6" s="65">
        <f t="shared" si="3"/>
        <v>4</v>
      </c>
      <c r="U6" s="33">
        <f t="shared" si="3"/>
        <v>4</v>
      </c>
      <c r="V6" s="33">
        <f t="shared" si="3"/>
        <v>4</v>
      </c>
      <c r="W6" s="33">
        <f t="shared" si="3"/>
        <v>4</v>
      </c>
    </row>
    <row r="7" spans="1:23" ht="15.75" customHeight="1">
      <c r="A7" s="67" t="s">
        <v>137</v>
      </c>
      <c r="B7" s="65" t="s">
        <v>25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33">
        <v>0</v>
      </c>
      <c r="V7" s="33">
        <v>0</v>
      </c>
      <c r="W7" s="33">
        <v>0</v>
      </c>
    </row>
    <row r="8" spans="1:23" ht="25.5">
      <c r="A8" s="68" t="s">
        <v>138</v>
      </c>
      <c r="B8" s="65" t="s">
        <v>25</v>
      </c>
      <c r="C8" s="65">
        <v>4</v>
      </c>
      <c r="D8" s="65">
        <v>4</v>
      </c>
      <c r="E8" s="65">
        <v>4</v>
      </c>
      <c r="F8" s="65">
        <v>4</v>
      </c>
      <c r="G8" s="65">
        <v>4</v>
      </c>
      <c r="H8" s="65">
        <v>4</v>
      </c>
      <c r="I8" s="65">
        <v>4</v>
      </c>
      <c r="J8" s="65">
        <v>4</v>
      </c>
      <c r="K8" s="65">
        <v>4</v>
      </c>
      <c r="L8" s="65">
        <v>4</v>
      </c>
      <c r="M8" s="65">
        <v>4</v>
      </c>
      <c r="N8" s="65">
        <v>4</v>
      </c>
      <c r="O8" s="65">
        <v>4</v>
      </c>
      <c r="P8" s="65">
        <v>4</v>
      </c>
      <c r="Q8" s="65">
        <v>4</v>
      </c>
      <c r="R8" s="65">
        <v>4</v>
      </c>
      <c r="S8" s="65">
        <v>4</v>
      </c>
      <c r="T8" s="65">
        <v>4</v>
      </c>
      <c r="U8" s="33">
        <v>4</v>
      </c>
      <c r="V8" s="33">
        <v>4</v>
      </c>
      <c r="W8" s="33">
        <v>4</v>
      </c>
    </row>
    <row r="9" spans="1:23">
      <c r="A9" s="67" t="s">
        <v>26</v>
      </c>
      <c r="B9" s="65" t="s">
        <v>25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33">
        <v>0</v>
      </c>
      <c r="V9" s="33">
        <v>0</v>
      </c>
      <c r="W9" s="33">
        <v>0</v>
      </c>
    </row>
    <row r="10" spans="1:23">
      <c r="A10" s="64" t="s">
        <v>27</v>
      </c>
      <c r="B10" s="65"/>
      <c r="C10" s="65"/>
      <c r="D10" s="65"/>
      <c r="E10" s="65"/>
      <c r="F10" s="65"/>
      <c r="G10" s="65"/>
      <c r="H10" s="65"/>
      <c r="I10" s="65"/>
      <c r="J10" s="66"/>
      <c r="K10" s="66"/>
      <c r="L10" s="65"/>
      <c r="M10" s="65"/>
      <c r="N10" s="66"/>
      <c r="O10" s="65"/>
      <c r="P10" s="65"/>
      <c r="Q10" s="66"/>
      <c r="R10" s="65"/>
      <c r="S10" s="65"/>
      <c r="T10" s="66"/>
      <c r="U10" s="33"/>
      <c r="V10" s="33"/>
      <c r="W10" s="34"/>
    </row>
    <row r="11" spans="1:23">
      <c r="A11" s="64" t="s">
        <v>28</v>
      </c>
      <c r="B11" s="65"/>
      <c r="C11" s="65"/>
      <c r="D11" s="65"/>
      <c r="E11" s="65"/>
      <c r="F11" s="65"/>
      <c r="G11" s="65"/>
      <c r="H11" s="65"/>
      <c r="I11" s="65"/>
      <c r="J11" s="66"/>
      <c r="K11" s="66"/>
      <c r="L11" s="65"/>
      <c r="M11" s="65"/>
      <c r="N11" s="66"/>
      <c r="O11" s="65"/>
      <c r="P11" s="65"/>
      <c r="Q11" s="66"/>
      <c r="R11" s="65"/>
      <c r="S11" s="65"/>
      <c r="T11" s="66"/>
      <c r="U11" s="33"/>
      <c r="V11" s="33"/>
      <c r="W11" s="34"/>
    </row>
    <row r="12" spans="1:23">
      <c r="A12" s="67" t="s">
        <v>7</v>
      </c>
      <c r="B12" s="65" t="s">
        <v>8</v>
      </c>
      <c r="C12" s="69">
        <f t="shared" ref="C12" si="4">C17+C22+C27+C32</f>
        <v>863007</v>
      </c>
      <c r="D12" s="69">
        <f>D17+D22+D27+D32+D37</f>
        <v>929509</v>
      </c>
      <c r="E12" s="69">
        <f t="shared" ref="E12:T12" si="5">E17+E22+E27+E32+E37</f>
        <v>936796.09499999997</v>
      </c>
      <c r="F12" s="69">
        <f t="shared" si="5"/>
        <v>937785.70681264275</v>
      </c>
      <c r="G12" s="69">
        <f t="shared" si="5"/>
        <v>975889.97424000001</v>
      </c>
      <c r="H12" s="69">
        <f t="shared" si="5"/>
        <v>976797.8762399999</v>
      </c>
      <c r="I12" s="69">
        <f t="shared" si="5"/>
        <v>976977.15505652782</v>
      </c>
      <c r="J12" s="69">
        <f t="shared" si="5"/>
        <v>1015413.0097715999</v>
      </c>
      <c r="K12" s="69">
        <f t="shared" si="5"/>
        <v>1022039.6262516</v>
      </c>
      <c r="L12" s="69">
        <f t="shared" si="5"/>
        <v>1025890.5659158648</v>
      </c>
      <c r="M12" s="69">
        <f t="shared" si="5"/>
        <v>1061748.4636412438</v>
      </c>
      <c r="N12" s="69">
        <f t="shared" si="5"/>
        <v>1062320.5615306839</v>
      </c>
      <c r="O12" s="69">
        <f t="shared" si="5"/>
        <v>1064080.969476484</v>
      </c>
      <c r="P12" s="69">
        <f t="shared" si="5"/>
        <v>1104058.8109038509</v>
      </c>
      <c r="Q12" s="69">
        <f t="shared" si="5"/>
        <v>1105838.6074378986</v>
      </c>
      <c r="R12" s="69">
        <f t="shared" si="5"/>
        <v>1108645.0821106737</v>
      </c>
      <c r="S12" s="69">
        <f t="shared" si="5"/>
        <v>1152226.5645900732</v>
      </c>
      <c r="T12" s="69">
        <f t="shared" si="5"/>
        <v>1154689.8029931951</v>
      </c>
      <c r="U12" s="35">
        <f t="shared" ref="U12:W12" si="6">U17+U22+U27+U32</f>
        <v>1200673.0009523912</v>
      </c>
      <c r="V12" s="35">
        <f t="shared" si="6"/>
        <v>1250455.0190849479</v>
      </c>
      <c r="W12" s="35">
        <f t="shared" si="6"/>
        <v>1251892.3679579375</v>
      </c>
    </row>
    <row r="13" spans="1:23">
      <c r="A13" s="67" t="s">
        <v>227</v>
      </c>
      <c r="B13" s="65" t="s">
        <v>8</v>
      </c>
      <c r="C13" s="69"/>
      <c r="D13" s="69">
        <f>D18+D23+D28+D33+D38</f>
        <v>929509</v>
      </c>
      <c r="E13" s="69">
        <f t="shared" ref="E13:T13" si="7">E18+E23+E28+E33+E38</f>
        <v>905117</v>
      </c>
      <c r="F13" s="69">
        <f t="shared" si="7"/>
        <v>912363</v>
      </c>
      <c r="G13" s="69">
        <f t="shared" si="7"/>
        <v>913652</v>
      </c>
      <c r="H13" s="69">
        <f t="shared" si="7"/>
        <v>914502</v>
      </c>
      <c r="I13" s="69">
        <f t="shared" si="7"/>
        <v>916395</v>
      </c>
      <c r="J13" s="69">
        <f t="shared" si="7"/>
        <v>919395</v>
      </c>
      <c r="K13" s="69">
        <f t="shared" si="7"/>
        <v>925395</v>
      </c>
      <c r="L13" s="69">
        <f t="shared" si="7"/>
        <v>927443</v>
      </c>
      <c r="M13" s="69">
        <f t="shared" si="7"/>
        <v>927943</v>
      </c>
      <c r="N13" s="69">
        <f t="shared" si="7"/>
        <v>928443</v>
      </c>
      <c r="O13" s="69">
        <f t="shared" si="7"/>
        <v>928493</v>
      </c>
      <c r="P13" s="69">
        <f t="shared" si="7"/>
        <v>930493</v>
      </c>
      <c r="Q13" s="69">
        <f t="shared" si="7"/>
        <v>931993</v>
      </c>
      <c r="R13" s="69">
        <f t="shared" si="7"/>
        <v>933538</v>
      </c>
      <c r="S13" s="69">
        <f t="shared" si="7"/>
        <v>935538</v>
      </c>
      <c r="T13" s="69">
        <f t="shared" si="7"/>
        <v>937538</v>
      </c>
      <c r="U13" s="35">
        <f t="shared" ref="U13:W13" si="8">U18+U23+U28+U33</f>
        <v>973128</v>
      </c>
      <c r="V13" s="35">
        <f t="shared" si="8"/>
        <v>974370</v>
      </c>
      <c r="W13" s="35">
        <f t="shared" si="8"/>
        <v>975490</v>
      </c>
    </row>
    <row r="14" spans="1:23">
      <c r="A14" s="67" t="s">
        <v>198</v>
      </c>
      <c r="B14" s="65" t="s">
        <v>88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35"/>
      <c r="V14" s="35"/>
      <c r="W14" s="35"/>
    </row>
    <row r="15" spans="1:23">
      <c r="A15" s="67" t="s">
        <v>9</v>
      </c>
      <c r="B15" s="65" t="s">
        <v>10</v>
      </c>
      <c r="C15" s="69"/>
      <c r="D15" s="69">
        <f>D13/C12*100</f>
        <v>107.70584711363871</v>
      </c>
      <c r="E15" s="69">
        <f>E13/D13*100</f>
        <v>97.375818846294109</v>
      </c>
      <c r="F15" s="69">
        <f>F13/E13*100</f>
        <v>100.80055948567974</v>
      </c>
      <c r="G15" s="69">
        <f>G13/E13*100</f>
        <v>100.94297201356288</v>
      </c>
      <c r="H15" s="69">
        <f>H13/E13*100</f>
        <v>101.0368825245797</v>
      </c>
      <c r="I15" s="69">
        <f t="shared" ref="I15" si="9">I13/F13*100</f>
        <v>100.44192936364145</v>
      </c>
      <c r="J15" s="69">
        <f t="shared" ref="J15" si="10">J13/G13*100</f>
        <v>100.62857630695277</v>
      </c>
      <c r="K15" s="69">
        <f t="shared" ref="K15" si="11">K13/H13*100</f>
        <v>101.19114009592106</v>
      </c>
      <c r="L15" s="69">
        <f t="shared" ref="L15" si="12">L13/I13*100</f>
        <v>101.20559365775674</v>
      </c>
      <c r="M15" s="69">
        <f t="shared" ref="M15" si="13">M13/J13*100</f>
        <v>100.92974184110204</v>
      </c>
      <c r="N15" s="69">
        <f t="shared" ref="N15" si="14">N13/K13*100</f>
        <v>100.3293728623993</v>
      </c>
      <c r="O15" s="69">
        <f t="shared" ref="O15" si="15">O13/L13*100</f>
        <v>100.11321450482671</v>
      </c>
      <c r="P15" s="69">
        <f t="shared" ref="P15" si="16">P13/M13*100</f>
        <v>100.27480136172157</v>
      </c>
      <c r="Q15" s="69">
        <f t="shared" ref="Q15" si="17">Q13/N13*100</f>
        <v>100.38236057571655</v>
      </c>
      <c r="R15" s="69">
        <f t="shared" ref="R15" si="18">R13/O13*100</f>
        <v>100.54335358478738</v>
      </c>
      <c r="S15" s="69">
        <f t="shared" ref="S15" si="19">S13/P13*100</f>
        <v>100.5421857015582</v>
      </c>
      <c r="T15" s="69">
        <f t="shared" ref="T15" si="20">T13/Q13*100</f>
        <v>100.59496155014041</v>
      </c>
      <c r="U15" s="35">
        <f t="shared" ref="U15" si="21">U13/R13*100</f>
        <v>104.24085575520226</v>
      </c>
      <c r="V15" s="35">
        <f t="shared" ref="V15" si="22">V13/S13*100</f>
        <v>104.15076672460124</v>
      </c>
      <c r="W15" s="35">
        <f t="shared" ref="W15" si="23">W13/T13*100</f>
        <v>104.04804925240363</v>
      </c>
    </row>
    <row r="16" spans="1:23">
      <c r="A16" s="64" t="s">
        <v>201</v>
      </c>
      <c r="B16" s="65"/>
      <c r="C16" s="69"/>
      <c r="D16" s="69"/>
      <c r="E16" s="69"/>
      <c r="F16" s="69"/>
      <c r="G16" s="69"/>
      <c r="H16" s="69"/>
      <c r="I16" s="69"/>
      <c r="J16" s="70"/>
      <c r="K16" s="70"/>
      <c r="L16" s="69"/>
      <c r="M16" s="69"/>
      <c r="N16" s="70"/>
      <c r="O16" s="69"/>
      <c r="P16" s="69"/>
      <c r="Q16" s="70"/>
      <c r="R16" s="69"/>
      <c r="S16" s="69"/>
      <c r="T16" s="70"/>
      <c r="U16" s="33"/>
      <c r="V16" s="33"/>
      <c r="W16" s="34"/>
    </row>
    <row r="17" spans="1:15964">
      <c r="A17" s="67" t="s">
        <v>7</v>
      </c>
      <c r="B17" s="65" t="s">
        <v>8</v>
      </c>
      <c r="C17" s="69">
        <v>119431</v>
      </c>
      <c r="D17" s="69">
        <f>D18</f>
        <v>105033</v>
      </c>
      <c r="E17" s="69">
        <f>D17*E19*E20/100/100</f>
        <v>114139.8</v>
      </c>
      <c r="F17" s="69">
        <f>E17*F19*F20/100/100</f>
        <v>118982.0475</v>
      </c>
      <c r="G17" s="69">
        <f>E17*G20*G19/100/100</f>
        <v>118401.102</v>
      </c>
      <c r="H17" s="69">
        <f>E17*H20*H19/100/100</f>
        <v>118507.914</v>
      </c>
      <c r="I17" s="69">
        <f t="shared" ref="I17:N17" si="24">F17*I20*I19/100/100</f>
        <v>124776.98351999999</v>
      </c>
      <c r="J17" s="69">
        <f t="shared" si="24"/>
        <v>124801.27704000002</v>
      </c>
      <c r="K17" s="69">
        <f t="shared" si="24"/>
        <v>125905.71312000001</v>
      </c>
      <c r="L17" s="69">
        <f t="shared" si="24"/>
        <v>132859.63544354998</v>
      </c>
      <c r="M17" s="69">
        <f t="shared" si="24"/>
        <v>132154.61246064</v>
      </c>
      <c r="N17" s="69">
        <f t="shared" si="24"/>
        <v>132726.71035008001</v>
      </c>
      <c r="O17" s="69">
        <f t="shared" ref="O17" si="25">L17*O20*O19/100/100</f>
        <v>140036.3663598572</v>
      </c>
      <c r="P17" s="69">
        <f t="shared" ref="P17" si="26">M17*P20*P19/100/100</f>
        <v>140010.66067843008</v>
      </c>
      <c r="Q17" s="69">
        <f t="shared" ref="Q17" si="27">N17*Q20*Q19/100/100</f>
        <v>141197.19170112867</v>
      </c>
      <c r="R17" s="69">
        <f t="shared" ref="R17" si="28">O17*R20*R19/100/100</f>
        <v>148797.61594749952</v>
      </c>
      <c r="S17" s="69">
        <f t="shared" ref="S17" si="29">P17*S20*S19/100/100</f>
        <v>149025.92338889372</v>
      </c>
      <c r="T17" s="69">
        <f t="shared" ref="T17" si="30">Q17*T20*T19/100/100</f>
        <v>150257.54259045486</v>
      </c>
      <c r="U17" s="35">
        <f t="shared" ref="U17" si="31">R17*U20*U19/100/100</f>
        <v>174428.00529445632</v>
      </c>
      <c r="V17" s="35">
        <f t="shared" ref="V17" si="32">S17*V20*V19/100/100</f>
        <v>173701.04460641</v>
      </c>
      <c r="W17" s="35">
        <f t="shared" ref="W17" si="33">T17*W20*W19/100/100</f>
        <v>174535.22029162734</v>
      </c>
    </row>
    <row r="18" spans="1:15964">
      <c r="A18" s="67" t="s">
        <v>227</v>
      </c>
      <c r="B18" s="65" t="s">
        <v>8</v>
      </c>
      <c r="C18" s="69"/>
      <c r="D18" s="69">
        <v>105033</v>
      </c>
      <c r="E18" s="69">
        <v>110280</v>
      </c>
      <c r="F18" s="69">
        <v>110750</v>
      </c>
      <c r="G18" s="69">
        <v>110850</v>
      </c>
      <c r="H18" s="69">
        <v>110950</v>
      </c>
      <c r="I18" s="69">
        <v>112000</v>
      </c>
      <c r="J18" s="69">
        <v>113000</v>
      </c>
      <c r="K18" s="69">
        <v>114000</v>
      </c>
      <c r="L18" s="69">
        <v>115000</v>
      </c>
      <c r="M18" s="69">
        <v>115500</v>
      </c>
      <c r="N18" s="69">
        <v>116000</v>
      </c>
      <c r="O18" s="69">
        <v>117000</v>
      </c>
      <c r="P18" s="69">
        <v>118000</v>
      </c>
      <c r="Q18" s="69">
        <v>119000</v>
      </c>
      <c r="R18" s="69">
        <v>120000</v>
      </c>
      <c r="S18" s="69">
        <v>121000</v>
      </c>
      <c r="T18" s="69">
        <v>122000</v>
      </c>
      <c r="U18" s="35">
        <v>135000</v>
      </c>
      <c r="V18" s="35">
        <v>135350</v>
      </c>
      <c r="W18" s="35">
        <v>136000</v>
      </c>
    </row>
    <row r="19" spans="1:15964">
      <c r="A19" s="67" t="s">
        <v>198</v>
      </c>
      <c r="B19" s="65" t="s">
        <v>88</v>
      </c>
      <c r="C19" s="70"/>
      <c r="D19" s="70">
        <v>100.6</v>
      </c>
      <c r="E19" s="70">
        <v>103.5</v>
      </c>
      <c r="F19" s="70">
        <v>103.8</v>
      </c>
      <c r="G19" s="70">
        <v>103.2</v>
      </c>
      <c r="H19" s="70">
        <v>103.2</v>
      </c>
      <c r="I19" s="70">
        <v>103.7</v>
      </c>
      <c r="J19" s="70">
        <v>103.4</v>
      </c>
      <c r="K19" s="70">
        <v>103.4</v>
      </c>
      <c r="L19" s="70">
        <v>103.7</v>
      </c>
      <c r="M19" s="70">
        <v>103.6</v>
      </c>
      <c r="N19" s="70">
        <v>103.6</v>
      </c>
      <c r="O19" s="70">
        <v>103.6</v>
      </c>
      <c r="P19" s="70">
        <v>103.7</v>
      </c>
      <c r="Q19" s="70">
        <v>103.7</v>
      </c>
      <c r="R19" s="70">
        <v>103.6</v>
      </c>
      <c r="S19" s="70">
        <v>103.8</v>
      </c>
      <c r="T19" s="70">
        <v>103.8</v>
      </c>
      <c r="U19" s="36">
        <v>104.2</v>
      </c>
      <c r="V19" s="36">
        <v>104.2</v>
      </c>
      <c r="W19" s="36">
        <v>104.2</v>
      </c>
    </row>
    <row r="20" spans="1:15964">
      <c r="A20" s="67" t="s">
        <v>9</v>
      </c>
      <c r="B20" s="65" t="s">
        <v>10</v>
      </c>
      <c r="C20" s="69"/>
      <c r="D20" s="69">
        <f>D17/C17*100</f>
        <v>87.944503520861417</v>
      </c>
      <c r="E20" s="69">
        <f>E18/D18*100</f>
        <v>104.99557281997087</v>
      </c>
      <c r="F20" s="69">
        <f>F18/E18*100</f>
        <v>100.42618788538266</v>
      </c>
      <c r="G20" s="69">
        <f>G18/E18*100</f>
        <v>100.51686615886834</v>
      </c>
      <c r="H20" s="69">
        <f>H18/E18*100</f>
        <v>100.607544432354</v>
      </c>
      <c r="I20" s="69">
        <f t="shared" ref="I20:N20" si="34">I18/F18*100</f>
        <v>101.12866817155756</v>
      </c>
      <c r="J20" s="69">
        <f t="shared" si="34"/>
        <v>101.93955796120883</v>
      </c>
      <c r="K20" s="69">
        <f t="shared" si="34"/>
        <v>102.74898602974312</v>
      </c>
      <c r="L20" s="69">
        <f t="shared" si="34"/>
        <v>102.67857142857142</v>
      </c>
      <c r="M20" s="69">
        <f t="shared" si="34"/>
        <v>102.21238938053096</v>
      </c>
      <c r="N20" s="69">
        <f t="shared" si="34"/>
        <v>101.75438596491229</v>
      </c>
      <c r="O20" s="69">
        <f t="shared" ref="O20" si="35">O18/L18*100</f>
        <v>101.7391304347826</v>
      </c>
      <c r="P20" s="69">
        <f t="shared" ref="P20" si="36">P18/M18*100</f>
        <v>102.16450216450217</v>
      </c>
      <c r="Q20" s="69">
        <f t="shared" ref="Q20" si="37">Q18/N18*100</f>
        <v>102.58620689655173</v>
      </c>
      <c r="R20" s="69">
        <f t="shared" ref="R20" si="38">R18/O18*100</f>
        <v>102.56410256410255</v>
      </c>
      <c r="S20" s="69">
        <f t="shared" ref="S20" si="39">S18/P18*100</f>
        <v>102.54237288135593</v>
      </c>
      <c r="T20" s="69">
        <f t="shared" ref="T20" si="40">T18/Q18*100</f>
        <v>102.52100840336134</v>
      </c>
      <c r="U20" s="42">
        <f t="shared" ref="U20" si="41">U18/R18*100</f>
        <v>112.5</v>
      </c>
      <c r="V20" s="42">
        <f t="shared" ref="V20" si="42">V18/S18*100</f>
        <v>111.85950413223141</v>
      </c>
      <c r="W20" s="42">
        <f t="shared" ref="W20" si="43">W18/T18*100</f>
        <v>111.47540983606557</v>
      </c>
    </row>
    <row r="21" spans="1:15964">
      <c r="A21" s="64" t="s">
        <v>215</v>
      </c>
      <c r="B21" s="65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35"/>
      <c r="V21" s="35"/>
      <c r="W21" s="35"/>
    </row>
    <row r="22" spans="1:15964">
      <c r="A22" s="67" t="s">
        <v>7</v>
      </c>
      <c r="B22" s="65" t="s">
        <v>8</v>
      </c>
      <c r="C22" s="69">
        <v>305791</v>
      </c>
      <c r="D22" s="69">
        <f>D23</f>
        <v>296271</v>
      </c>
      <c r="E22" s="69">
        <f>D22*E24*E25/100/100</f>
        <v>322919.99999999994</v>
      </c>
      <c r="F22" s="69">
        <f>E22*F24*F25/100/100</f>
        <v>341636.93999999994</v>
      </c>
      <c r="G22" s="69">
        <f>E22*G24*G25/100/100</f>
        <v>340730.27999999991</v>
      </c>
      <c r="H22" s="69">
        <f>E22*H24*H25/100/100</f>
        <v>341264.33999999991</v>
      </c>
      <c r="I22" s="69">
        <f t="shared" ref="I22" si="44">F22*I25*I24/100/100</f>
        <v>356505.66719999997</v>
      </c>
      <c r="J22" s="69">
        <f t="shared" ref="J22" si="45">G22*J25*J24/100/100</f>
        <v>355628.41775999987</v>
      </c>
      <c r="K22" s="69">
        <f t="shared" ref="K22" si="46">H22*K25*K24/100/100</f>
        <v>361150.59815999982</v>
      </c>
      <c r="L22" s="69">
        <f t="shared" ref="L22" si="47">I22*L25*L24/100/100</f>
        <v>378938.78630855994</v>
      </c>
      <c r="M22" s="69">
        <f t="shared" ref="M22" si="48">J22*M25*M24/100/100</f>
        <v>375296.21547263971</v>
      </c>
      <c r="N22" s="69">
        <f t="shared" ref="N22" si="49">K22*N25*N24/100/100</f>
        <v>375296.21547263971</v>
      </c>
      <c r="O22" s="69">
        <f t="shared" ref="O22" si="50">L22*O25*O24/100/100</f>
        <v>391383.69059549831</v>
      </c>
      <c r="P22" s="69">
        <f t="shared" ref="P22" si="51">M22*P25*P24/100/100</f>
        <v>389182.17544512742</v>
      </c>
      <c r="Q22" s="69">
        <f t="shared" ref="Q22" si="52">N22*Q25*Q24/100/100</f>
        <v>389775.44095647661</v>
      </c>
      <c r="R22" s="69">
        <f t="shared" ref="R22" si="53">O22*R25*R24/100/100</f>
        <v>407953.46372272796</v>
      </c>
      <c r="S22" s="69">
        <f t="shared" ref="S22" si="54">P22*S25*S24/100/100</f>
        <v>406434.33651516447</v>
      </c>
      <c r="T22" s="69">
        <f t="shared" ref="T22" si="55">Q22*T25*T24/100/100</f>
        <v>407665.9557167255</v>
      </c>
      <c r="U22" s="35">
        <f t="shared" ref="U22" si="56">R22*U25*U24/100/100</f>
        <v>443176.33937776694</v>
      </c>
      <c r="V22" s="35">
        <f t="shared" ref="V22" si="57">S22*V25*V24/100/100</f>
        <v>440662.93082011805</v>
      </c>
      <c r="W22" s="35">
        <f t="shared" ref="W22" si="58">T22*W25*W24/100/100</f>
        <v>440881.09984548233</v>
      </c>
    </row>
    <row r="23" spans="1:15964">
      <c r="A23" s="67" t="s">
        <v>227</v>
      </c>
      <c r="B23" s="65" t="s">
        <v>8</v>
      </c>
      <c r="C23" s="69"/>
      <c r="D23" s="69">
        <v>296271</v>
      </c>
      <c r="E23" s="69">
        <v>312000</v>
      </c>
      <c r="F23" s="69">
        <v>318000</v>
      </c>
      <c r="G23" s="69">
        <v>319000</v>
      </c>
      <c r="H23" s="69">
        <v>319500</v>
      </c>
      <c r="I23" s="69">
        <v>320000</v>
      </c>
      <c r="J23" s="69">
        <v>322000</v>
      </c>
      <c r="K23" s="69">
        <v>327000</v>
      </c>
      <c r="L23" s="69">
        <v>328000</v>
      </c>
      <c r="M23" s="69">
        <v>328000</v>
      </c>
      <c r="N23" s="69">
        <v>328000</v>
      </c>
      <c r="O23" s="69">
        <v>327000</v>
      </c>
      <c r="P23" s="69">
        <v>328000</v>
      </c>
      <c r="Q23" s="69">
        <v>328500</v>
      </c>
      <c r="R23" s="69">
        <v>329000</v>
      </c>
      <c r="S23" s="69">
        <v>330000</v>
      </c>
      <c r="T23" s="69">
        <v>331000</v>
      </c>
      <c r="U23" s="35">
        <v>343000</v>
      </c>
      <c r="V23" s="35">
        <v>343370</v>
      </c>
      <c r="W23" s="35">
        <v>343540</v>
      </c>
    </row>
    <row r="24" spans="1:15964">
      <c r="A24" s="67" t="s">
        <v>198</v>
      </c>
      <c r="B24" s="65" t="s">
        <v>88</v>
      </c>
      <c r="C24" s="70"/>
      <c r="D24" s="70">
        <v>100.6</v>
      </c>
      <c r="E24" s="70">
        <v>103.5</v>
      </c>
      <c r="F24" s="70">
        <v>103.8</v>
      </c>
      <c r="G24" s="70">
        <v>103.2</v>
      </c>
      <c r="H24" s="70">
        <v>103.2</v>
      </c>
      <c r="I24" s="70">
        <v>103.7</v>
      </c>
      <c r="J24" s="70">
        <v>103.4</v>
      </c>
      <c r="K24" s="70">
        <v>103.4</v>
      </c>
      <c r="L24" s="70">
        <v>103.7</v>
      </c>
      <c r="M24" s="70">
        <v>103.6</v>
      </c>
      <c r="N24" s="70">
        <v>103.6</v>
      </c>
      <c r="O24" s="70">
        <v>103.6</v>
      </c>
      <c r="P24" s="70">
        <v>103.7</v>
      </c>
      <c r="Q24" s="70">
        <v>103.7</v>
      </c>
      <c r="R24" s="70">
        <v>103.6</v>
      </c>
      <c r="S24" s="70">
        <v>103.8</v>
      </c>
      <c r="T24" s="70">
        <v>103.8</v>
      </c>
      <c r="U24" s="36">
        <v>104.2</v>
      </c>
      <c r="V24" s="36">
        <v>104.2</v>
      </c>
      <c r="W24" s="36">
        <v>104.2</v>
      </c>
    </row>
    <row r="25" spans="1:15964">
      <c r="A25" s="67" t="s">
        <v>9</v>
      </c>
      <c r="B25" s="65" t="s">
        <v>10</v>
      </c>
      <c r="C25" s="71" t="e">
        <f>C23/#REF!*100</f>
        <v>#REF!</v>
      </c>
      <c r="D25" s="69">
        <f>D23/C22*100</f>
        <v>96.886762527347116</v>
      </c>
      <c r="E25" s="69">
        <f>E23/D23*100</f>
        <v>105.3089907550857</v>
      </c>
      <c r="F25" s="69">
        <f>F23/E23*100</f>
        <v>101.92307692307692</v>
      </c>
      <c r="G25" s="69">
        <f>G23/E23*100</f>
        <v>102.24358974358974</v>
      </c>
      <c r="H25" s="69">
        <f>H23/E23*100</f>
        <v>102.40384615384615</v>
      </c>
      <c r="I25" s="69">
        <f t="shared" ref="I25" si="59">I23/F23*100</f>
        <v>100.62893081761007</v>
      </c>
      <c r="J25" s="69">
        <f t="shared" ref="J25" si="60">J23/G23*100</f>
        <v>100.94043887147335</v>
      </c>
      <c r="K25" s="69">
        <f t="shared" ref="K25" si="61">K23/H23*100</f>
        <v>102.34741784037557</v>
      </c>
      <c r="L25" s="69">
        <f t="shared" ref="L25" si="62">L23/I23*100</f>
        <v>102.49999999999999</v>
      </c>
      <c r="M25" s="69">
        <f t="shared" ref="M25" si="63">M23/J23*100</f>
        <v>101.86335403726707</v>
      </c>
      <c r="N25" s="69">
        <f t="shared" ref="N25" si="64">N23/K23*100</f>
        <v>100.3058103975535</v>
      </c>
      <c r="O25" s="69">
        <f t="shared" ref="O25" si="65">O23/L23*100</f>
        <v>99.695121951219505</v>
      </c>
      <c r="P25" s="69">
        <f t="shared" ref="P25" si="66">P23/M23*100</f>
        <v>100</v>
      </c>
      <c r="Q25" s="69">
        <f t="shared" ref="Q25" si="67">Q23/N23*100</f>
        <v>100.15243902439023</v>
      </c>
      <c r="R25" s="69">
        <f t="shared" ref="R25" si="68">R23/O23*100</f>
        <v>100.61162079510704</v>
      </c>
      <c r="S25" s="69">
        <f t="shared" ref="S25" si="69">S23/P23*100</f>
        <v>100.60975609756098</v>
      </c>
      <c r="T25" s="69">
        <f t="shared" ref="T25" si="70">T23/Q23*100</f>
        <v>100.76103500761036</v>
      </c>
      <c r="U25" s="37">
        <f t="shared" ref="U25" si="71">U23/R23*100</f>
        <v>104.25531914893618</v>
      </c>
      <c r="V25" s="37">
        <f t="shared" ref="V25" si="72">V23/S23*100</f>
        <v>104.05151515151516</v>
      </c>
      <c r="W25" s="37">
        <f t="shared" ref="W25" si="73">W23/T23*100</f>
        <v>103.78851963746223</v>
      </c>
    </row>
    <row r="26" spans="1:15964">
      <c r="A26" s="64" t="s">
        <v>214</v>
      </c>
      <c r="B26" s="65"/>
      <c r="C26" s="69"/>
      <c r="D26" s="69"/>
      <c r="E26" s="69"/>
      <c r="F26" s="69"/>
      <c r="G26" s="69"/>
      <c r="H26" s="69"/>
      <c r="I26" s="69"/>
      <c r="J26" s="70"/>
      <c r="K26" s="70"/>
      <c r="L26" s="69"/>
      <c r="M26" s="69"/>
      <c r="N26" s="70"/>
      <c r="O26" s="69"/>
      <c r="P26" s="69"/>
      <c r="Q26" s="70"/>
      <c r="R26" s="69"/>
      <c r="S26" s="69"/>
      <c r="T26" s="70"/>
      <c r="U26" s="37"/>
      <c r="V26" s="37"/>
      <c r="W26" s="34"/>
    </row>
    <row r="27" spans="1:15964">
      <c r="A27" s="67" t="s">
        <v>7</v>
      </c>
      <c r="B27" s="65" t="s">
        <v>8</v>
      </c>
      <c r="C27" s="69">
        <v>152570</v>
      </c>
      <c r="D27" s="69">
        <v>189538</v>
      </c>
      <c r="E27" s="69">
        <f>D27*E29*E30/100/100</f>
        <v>196468.87500000003</v>
      </c>
      <c r="F27" s="69">
        <f>E27*F29*F30/100/100</f>
        <v>204725.39913000003</v>
      </c>
      <c r="G27" s="69">
        <f>E27*G29*G30/100/100</f>
        <v>203743.89000000004</v>
      </c>
      <c r="H27" s="69">
        <f>E27*H29*H30/100/100</f>
        <v>204010.92000000004</v>
      </c>
      <c r="I27" s="69">
        <f t="shared" ref="I27" si="74">F27*I30*I29/100/100</f>
        <v>213119.08785216004</v>
      </c>
      <c r="J27" s="69">
        <f t="shared" ref="J27" si="75">G27*J30*J29/100/100</f>
        <v>211274.20435968006</v>
      </c>
      <c r="K27" s="69">
        <f t="shared" ref="K27" si="76">H27*K30*K29/100/100</f>
        <v>211274.20435968006</v>
      </c>
      <c r="L27" s="69">
        <f t="shared" ref="L27" si="77">I27*L30*L29/100/100</f>
        <v>221004.49410268999</v>
      </c>
      <c r="M27" s="69">
        <f t="shared" ref="M27" si="78">J27*M30*M29/100/100</f>
        <v>218880.07571662855</v>
      </c>
      <c r="N27" s="69">
        <f t="shared" ref="N27" si="79">K27*N30*N29/100/100</f>
        <v>218880.07571662855</v>
      </c>
      <c r="O27" s="69">
        <f t="shared" ref="O27" si="80">L27*O30*O29/100/100</f>
        <v>228960.65589038681</v>
      </c>
      <c r="P27" s="69">
        <f t="shared" ref="P27" si="81">M27*P30*P29/100/100</f>
        <v>226978.63851814379</v>
      </c>
      <c r="Q27" s="69">
        <f t="shared" ref="Q27" si="82">N27*Q30*Q29/100/100</f>
        <v>226978.63851814379</v>
      </c>
      <c r="R27" s="69">
        <f t="shared" ref="R27" si="83">O27*R30*R29/100/100</f>
        <v>237203.23950244073</v>
      </c>
      <c r="S27" s="69">
        <f t="shared" ref="S27" si="84">P27*S30*S29/100/100</f>
        <v>235603.8267818332</v>
      </c>
      <c r="T27" s="69">
        <f t="shared" ref="T27" si="85">Q27*T30*T29/100/100</f>
        <v>235603.8267818332</v>
      </c>
      <c r="U27" s="42">
        <f t="shared" ref="U27" si="86">R27*U30*U29/100/100</f>
        <v>221603.6744004653</v>
      </c>
      <c r="V27" s="42">
        <f t="shared" ref="V27" si="87">S27*V30*V29/100/100</f>
        <v>220350.71561817956</v>
      </c>
      <c r="W27" s="42">
        <f t="shared" ref="W27" si="88">T27*W30*W29/100/100</f>
        <v>220543.21769938353</v>
      </c>
    </row>
    <row r="28" spans="1:15964">
      <c r="A28" s="67" t="s">
        <v>227</v>
      </c>
      <c r="B28" s="65" t="s">
        <v>8</v>
      </c>
      <c r="C28" s="69"/>
      <c r="D28" s="69">
        <v>189538</v>
      </c>
      <c r="E28" s="69">
        <v>189825</v>
      </c>
      <c r="F28" s="69">
        <v>190561</v>
      </c>
      <c r="G28" s="69">
        <v>190750</v>
      </c>
      <c r="H28" s="69">
        <v>191000</v>
      </c>
      <c r="I28" s="69">
        <v>191296</v>
      </c>
      <c r="J28" s="69">
        <v>191296</v>
      </c>
      <c r="K28" s="69">
        <v>191296</v>
      </c>
      <c r="L28" s="69">
        <v>191296</v>
      </c>
      <c r="M28" s="69">
        <v>191296</v>
      </c>
      <c r="N28" s="69">
        <v>191296</v>
      </c>
      <c r="O28" s="69">
        <v>191296</v>
      </c>
      <c r="P28" s="69">
        <v>191296</v>
      </c>
      <c r="Q28" s="69">
        <v>191296</v>
      </c>
      <c r="R28" s="69">
        <v>191296</v>
      </c>
      <c r="S28" s="69">
        <v>191296</v>
      </c>
      <c r="T28" s="69">
        <v>191296</v>
      </c>
      <c r="U28" s="37">
        <v>171512</v>
      </c>
      <c r="V28" s="37">
        <v>171700</v>
      </c>
      <c r="W28" s="37">
        <v>171850</v>
      </c>
      <c r="WLW28" s="18"/>
      <c r="WLX28" s="18"/>
      <c r="WLY28" s="18"/>
      <c r="WLZ28" s="18"/>
      <c r="WMA28" s="18"/>
      <c r="WMB28" s="18"/>
      <c r="WMC28" s="18"/>
      <c r="WMD28" s="18"/>
      <c r="WME28" s="18"/>
      <c r="WMF28" s="18"/>
      <c r="WMG28" s="18"/>
      <c r="WMH28" s="18"/>
      <c r="WMI28" s="18"/>
      <c r="WMJ28" s="18"/>
      <c r="WMK28" s="18"/>
      <c r="WML28" s="18"/>
      <c r="WMM28" s="18"/>
      <c r="WMN28" s="18"/>
      <c r="WMO28" s="18"/>
      <c r="WMP28" s="18"/>
      <c r="WMQ28" s="18"/>
      <c r="WMR28" s="18"/>
      <c r="WMS28" s="18"/>
      <c r="WMT28" s="18"/>
      <c r="WMU28" s="18"/>
      <c r="WMV28" s="18"/>
      <c r="WMW28" s="18"/>
      <c r="WMX28" s="18"/>
      <c r="WMY28" s="18"/>
      <c r="WMZ28" s="18"/>
      <c r="WNA28" s="18"/>
      <c r="WNB28" s="18"/>
      <c r="WNC28" s="18"/>
      <c r="WND28" s="18"/>
      <c r="WNE28" s="18"/>
      <c r="WNF28" s="18"/>
      <c r="WNG28" s="18"/>
      <c r="WNH28" s="18"/>
      <c r="WNI28" s="18"/>
      <c r="WNJ28" s="18"/>
      <c r="WNK28" s="18"/>
      <c r="WNL28" s="18"/>
      <c r="WNM28" s="18"/>
      <c r="WNN28" s="18"/>
      <c r="WNO28" s="18"/>
      <c r="WNP28" s="18"/>
      <c r="WNQ28" s="18"/>
      <c r="WNR28" s="18"/>
      <c r="WNS28" s="18"/>
      <c r="WNT28" s="18"/>
      <c r="WNU28" s="18"/>
      <c r="WNV28" s="18"/>
      <c r="WNW28" s="18"/>
      <c r="WNX28" s="18"/>
      <c r="WNY28" s="18"/>
      <c r="WNZ28" s="18"/>
      <c r="WOA28" s="18"/>
      <c r="WOB28" s="18"/>
      <c r="WOC28" s="18"/>
      <c r="WOD28" s="18"/>
      <c r="WOE28" s="18"/>
      <c r="WOF28" s="18"/>
      <c r="WOG28" s="18"/>
      <c r="WOH28" s="18"/>
      <c r="WOI28" s="18"/>
      <c r="WOJ28" s="18"/>
      <c r="WOK28" s="18"/>
      <c r="WOL28" s="18"/>
      <c r="WOM28" s="18"/>
      <c r="WON28" s="18"/>
      <c r="WOO28" s="18"/>
      <c r="WOP28" s="18"/>
      <c r="WOQ28" s="18"/>
      <c r="WOR28" s="18"/>
      <c r="WOS28" s="18"/>
      <c r="WOT28" s="18"/>
      <c r="WOU28" s="18"/>
      <c r="WOV28" s="18"/>
      <c r="WOW28" s="18"/>
      <c r="WOX28" s="18"/>
      <c r="WOY28" s="18"/>
      <c r="WOZ28" s="18"/>
    </row>
    <row r="29" spans="1:15964" s="18" customFormat="1">
      <c r="A29" s="67" t="s">
        <v>198</v>
      </c>
      <c r="B29" s="65" t="s">
        <v>88</v>
      </c>
      <c r="C29" s="70"/>
      <c r="D29" s="70">
        <v>100.6</v>
      </c>
      <c r="E29" s="70">
        <v>103.5</v>
      </c>
      <c r="F29" s="70">
        <v>103.8</v>
      </c>
      <c r="G29" s="70">
        <v>103.2</v>
      </c>
      <c r="H29" s="70">
        <v>103.2</v>
      </c>
      <c r="I29" s="70">
        <v>103.7</v>
      </c>
      <c r="J29" s="70">
        <v>103.4</v>
      </c>
      <c r="K29" s="70">
        <v>103.4</v>
      </c>
      <c r="L29" s="70">
        <v>103.7</v>
      </c>
      <c r="M29" s="70">
        <v>103.6</v>
      </c>
      <c r="N29" s="70">
        <v>103.6</v>
      </c>
      <c r="O29" s="70">
        <v>103.6</v>
      </c>
      <c r="P29" s="70">
        <v>103.7</v>
      </c>
      <c r="Q29" s="70">
        <v>103.7</v>
      </c>
      <c r="R29" s="70">
        <v>103.6</v>
      </c>
      <c r="S29" s="70">
        <v>103.8</v>
      </c>
      <c r="T29" s="70">
        <v>103.8</v>
      </c>
      <c r="U29" s="36">
        <v>104.2</v>
      </c>
      <c r="V29" s="36">
        <v>104.2</v>
      </c>
      <c r="W29" s="36">
        <v>104.2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</row>
    <row r="30" spans="1:15964">
      <c r="A30" s="67" t="s">
        <v>9</v>
      </c>
      <c r="B30" s="65" t="s">
        <v>10</v>
      </c>
      <c r="C30" s="69"/>
      <c r="D30" s="69">
        <f>D28/C27*100</f>
        <v>124.23018942124926</v>
      </c>
      <c r="E30" s="69">
        <f>E28/D28*100</f>
        <v>100.151420823265</v>
      </c>
      <c r="F30" s="69">
        <f>F28/E28*100</f>
        <v>100.38772553667852</v>
      </c>
      <c r="G30" s="69">
        <f>G28/E28*100</f>
        <v>100.48729092585276</v>
      </c>
      <c r="H30" s="69">
        <f>H28/E28*100</f>
        <v>100.61899117608324</v>
      </c>
      <c r="I30" s="69">
        <f t="shared" ref="I30:N30" si="89">I28/F28*100</f>
        <v>100.38570326562098</v>
      </c>
      <c r="J30" s="69">
        <f t="shared" si="89"/>
        <v>100.28623853211009</v>
      </c>
      <c r="K30" s="69">
        <f t="shared" si="89"/>
        <v>100.15497382198953</v>
      </c>
      <c r="L30" s="69">
        <f t="shared" si="89"/>
        <v>100</v>
      </c>
      <c r="M30" s="69">
        <f t="shared" si="89"/>
        <v>100</v>
      </c>
      <c r="N30" s="69">
        <f t="shared" si="89"/>
        <v>100</v>
      </c>
      <c r="O30" s="69">
        <f t="shared" ref="O30" si="90">O28/L28*100</f>
        <v>100</v>
      </c>
      <c r="P30" s="69">
        <f t="shared" ref="P30" si="91">P28/M28*100</f>
        <v>100</v>
      </c>
      <c r="Q30" s="69">
        <f t="shared" ref="Q30" si="92">Q28/N28*100</f>
        <v>100</v>
      </c>
      <c r="R30" s="69">
        <f t="shared" ref="R30" si="93">R28/O28*100</f>
        <v>100</v>
      </c>
      <c r="S30" s="69">
        <f t="shared" ref="S30" si="94">S28/P28*100</f>
        <v>100</v>
      </c>
      <c r="T30" s="69">
        <f t="shared" ref="T30" si="95">T28/Q28*100</f>
        <v>100</v>
      </c>
      <c r="U30" s="37">
        <f t="shared" ref="U30" si="96">U28/R28*100</f>
        <v>89.657912345265984</v>
      </c>
      <c r="V30" s="37">
        <f t="shared" ref="V30" si="97">V28/S28*100</f>
        <v>89.756189360990305</v>
      </c>
      <c r="W30" s="37">
        <f t="shared" ref="W30" si="98">W28/T28*100</f>
        <v>89.8346018735363</v>
      </c>
      <c r="QZA30" s="18"/>
      <c r="QZB30" s="18"/>
      <c r="QZC30" s="18"/>
      <c r="QZD30" s="18"/>
      <c r="QZE30" s="18"/>
      <c r="QZF30" s="18"/>
      <c r="QZG30" s="18"/>
      <c r="QZH30" s="18"/>
      <c r="QZI30" s="18"/>
      <c r="QZJ30" s="18"/>
      <c r="QZK30" s="18"/>
      <c r="QZL30" s="18"/>
      <c r="QZM30" s="18"/>
      <c r="QZN30" s="18"/>
      <c r="QZO30" s="18"/>
      <c r="QZP30" s="18"/>
      <c r="QZQ30" s="18"/>
      <c r="QZR30" s="18"/>
      <c r="QZS30" s="18"/>
      <c r="QZT30" s="18"/>
      <c r="QZU30" s="18"/>
      <c r="QZV30" s="18"/>
      <c r="QZW30" s="18"/>
      <c r="QZX30" s="18"/>
      <c r="QZY30" s="18"/>
      <c r="QZZ30" s="18"/>
      <c r="RAA30" s="18"/>
      <c r="RAB30" s="18"/>
      <c r="RAC30" s="18"/>
      <c r="RAD30" s="18"/>
      <c r="RAE30" s="18"/>
      <c r="RAF30" s="18"/>
      <c r="RAG30" s="18"/>
      <c r="RAH30" s="18"/>
      <c r="RAI30" s="18"/>
      <c r="RAJ30" s="18"/>
      <c r="RAK30" s="18"/>
      <c r="RAL30" s="18"/>
      <c r="RAM30" s="18"/>
      <c r="RAN30" s="18"/>
      <c r="RAO30" s="18"/>
      <c r="RAP30" s="18"/>
      <c r="RAQ30" s="18"/>
      <c r="RAR30" s="18"/>
      <c r="RAS30" s="18"/>
      <c r="RAT30" s="18"/>
      <c r="RAU30" s="18"/>
      <c r="RAV30" s="18"/>
      <c r="RAW30" s="18"/>
      <c r="RAX30" s="18"/>
      <c r="RAY30" s="18"/>
      <c r="RAZ30" s="18"/>
      <c r="RBA30" s="18"/>
      <c r="RBB30" s="18"/>
      <c r="RBC30" s="18"/>
      <c r="RBD30" s="18"/>
      <c r="RBE30" s="18"/>
      <c r="RBF30" s="18"/>
      <c r="RBG30" s="18"/>
      <c r="RBH30" s="18"/>
      <c r="RBI30" s="18"/>
      <c r="RBJ30" s="18"/>
      <c r="RBK30" s="18"/>
      <c r="RBL30" s="18"/>
      <c r="RBM30" s="18"/>
      <c r="RBN30" s="18"/>
      <c r="RBO30" s="18"/>
      <c r="RBP30" s="18"/>
      <c r="RBQ30" s="18"/>
      <c r="RBR30" s="18"/>
      <c r="RBS30" s="18"/>
      <c r="RBT30" s="18"/>
      <c r="RBU30" s="18"/>
      <c r="RBV30" s="18"/>
      <c r="RBW30" s="18"/>
      <c r="RBX30" s="18"/>
      <c r="RBY30" s="18"/>
      <c r="RBZ30" s="18"/>
      <c r="RCA30" s="18"/>
    </row>
    <row r="31" spans="1:15964">
      <c r="A31" s="64" t="s">
        <v>200</v>
      </c>
      <c r="B31" s="65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37"/>
      <c r="V31" s="37"/>
      <c r="W31" s="37"/>
      <c r="QZA31" s="18"/>
      <c r="QZB31" s="18"/>
      <c r="QZC31" s="18"/>
      <c r="QZD31" s="18"/>
      <c r="QZE31" s="18"/>
      <c r="QZF31" s="18"/>
      <c r="QZG31" s="18"/>
      <c r="QZH31" s="18"/>
      <c r="QZI31" s="18"/>
      <c r="QZJ31" s="18"/>
      <c r="QZK31" s="18"/>
      <c r="QZL31" s="18"/>
      <c r="QZM31" s="18"/>
      <c r="QZN31" s="18"/>
      <c r="QZO31" s="18"/>
      <c r="QZP31" s="18"/>
      <c r="QZQ31" s="18"/>
      <c r="QZR31" s="18"/>
      <c r="QZS31" s="18"/>
      <c r="QZT31" s="18"/>
      <c r="QZU31" s="18"/>
      <c r="QZV31" s="18"/>
      <c r="QZW31" s="18"/>
      <c r="QZX31" s="18"/>
      <c r="QZY31" s="18"/>
      <c r="QZZ31" s="18"/>
      <c r="RAA31" s="18"/>
      <c r="RAB31" s="18"/>
      <c r="RAC31" s="18"/>
      <c r="RAD31" s="18"/>
      <c r="RAE31" s="18"/>
      <c r="RAF31" s="18"/>
      <c r="RAG31" s="18"/>
      <c r="RAH31" s="18"/>
      <c r="RAI31" s="18"/>
      <c r="RAJ31" s="18"/>
      <c r="RAK31" s="18"/>
      <c r="RAL31" s="18"/>
      <c r="RAM31" s="18"/>
      <c r="RAN31" s="18"/>
      <c r="RAO31" s="18"/>
      <c r="RAP31" s="18"/>
      <c r="RAQ31" s="18"/>
      <c r="RAR31" s="18"/>
      <c r="RAS31" s="18"/>
      <c r="RAT31" s="18"/>
      <c r="RAU31" s="18"/>
      <c r="RAV31" s="18"/>
      <c r="RAW31" s="18"/>
      <c r="RAX31" s="18"/>
      <c r="RAY31" s="18"/>
      <c r="RAZ31" s="18"/>
      <c r="RBA31" s="18"/>
      <c r="RBB31" s="18"/>
      <c r="RBC31" s="18"/>
      <c r="RBD31" s="18"/>
      <c r="RBE31" s="18"/>
      <c r="RBF31" s="18"/>
      <c r="RBG31" s="18"/>
      <c r="RBH31" s="18"/>
      <c r="RBI31" s="18"/>
      <c r="RBJ31" s="18"/>
      <c r="RBK31" s="18"/>
      <c r="RBL31" s="18"/>
      <c r="RBM31" s="18"/>
      <c r="RBN31" s="18"/>
      <c r="RBO31" s="18"/>
      <c r="RBP31" s="18"/>
      <c r="RBQ31" s="18"/>
      <c r="RBR31" s="18"/>
      <c r="RBS31" s="18"/>
      <c r="RBT31" s="18"/>
      <c r="RBU31" s="18"/>
      <c r="RBV31" s="18"/>
      <c r="RBW31" s="18"/>
      <c r="RBX31" s="18"/>
      <c r="RBY31" s="18"/>
      <c r="RBZ31" s="18"/>
      <c r="RCA31" s="18"/>
    </row>
    <row r="32" spans="1:15964">
      <c r="A32" s="67" t="s">
        <v>7</v>
      </c>
      <c r="B32" s="65" t="s">
        <v>8</v>
      </c>
      <c r="C32" s="69">
        <v>285215</v>
      </c>
      <c r="D32" s="69">
        <f>D33</f>
        <v>337177</v>
      </c>
      <c r="E32" s="69">
        <f>D32*E34*E35/100/100</f>
        <v>301683.87</v>
      </c>
      <c r="F32" s="69">
        <f>E32*F34*F35/100/100</f>
        <v>270709.34159673675</v>
      </c>
      <c r="G32" s="69">
        <f>E32*G34*G35/100/100</f>
        <v>311337.75384000002</v>
      </c>
      <c r="H32" s="69">
        <f>E32*H34*H35/100/100</f>
        <v>311337.75384000002</v>
      </c>
      <c r="I32" s="69">
        <f t="shared" ref="I32:N32" si="99">F32*I35*I34/100/100</f>
        <v>280725.58723581606</v>
      </c>
      <c r="J32" s="69">
        <f t="shared" si="99"/>
        <v>321923.23747056007</v>
      </c>
      <c r="K32" s="69">
        <f t="shared" si="99"/>
        <v>321923.23747056007</v>
      </c>
      <c r="L32" s="69">
        <f t="shared" si="99"/>
        <v>291112.43396354129</v>
      </c>
      <c r="M32" s="69">
        <f t="shared" si="99"/>
        <v>333512.47401950019</v>
      </c>
      <c r="N32" s="69">
        <f t="shared" si="99"/>
        <v>333512.47401950019</v>
      </c>
      <c r="O32" s="69">
        <f t="shared" ref="O32" si="100">L32*O35*O34/100/100</f>
        <v>301592.48158622877</v>
      </c>
      <c r="P32" s="69">
        <f t="shared" ref="P32" si="101">M32*P35*P34/100/100</f>
        <v>345852.43555822171</v>
      </c>
      <c r="Q32" s="69">
        <f t="shared" ref="Q32" si="102">N32*Q35*Q34/100/100</f>
        <v>345852.43555822171</v>
      </c>
      <c r="R32" s="69">
        <f t="shared" ref="R32" si="103">O32*R35*R34/100/100</f>
        <v>312449.81092333299</v>
      </c>
      <c r="S32" s="69">
        <f t="shared" ref="S32" si="104">P32*S35*S34/100/100</f>
        <v>358994.82810943411</v>
      </c>
      <c r="T32" s="69">
        <f t="shared" ref="T32" si="105">Q32*T35*T34/100/100</f>
        <v>358994.82810943411</v>
      </c>
      <c r="U32" s="37">
        <f t="shared" ref="U32" si="106">R32*U35*U34/100/100</f>
        <v>361464.98187970259</v>
      </c>
      <c r="V32" s="37">
        <f t="shared" ref="V32" si="107">S32*V35*V34/100/100</f>
        <v>415740.32804024027</v>
      </c>
      <c r="W32" s="37">
        <f t="shared" ref="W32" si="108">T32*W35*W34/100/100</f>
        <v>415932.83012144431</v>
      </c>
      <c r="QZA32" s="18"/>
      <c r="QZB32" s="18"/>
      <c r="QZC32" s="18"/>
      <c r="QZD32" s="18"/>
      <c r="QZE32" s="18"/>
      <c r="QZF32" s="18"/>
      <c r="QZG32" s="18"/>
      <c r="QZH32" s="18"/>
      <c r="QZI32" s="18"/>
      <c r="QZJ32" s="18"/>
      <c r="QZK32" s="18"/>
      <c r="QZL32" s="18"/>
      <c r="QZM32" s="18"/>
      <c r="QZN32" s="18"/>
      <c r="QZO32" s="18"/>
      <c r="QZP32" s="18"/>
      <c r="QZQ32" s="18"/>
      <c r="QZR32" s="18"/>
      <c r="QZS32" s="18"/>
      <c r="QZT32" s="18"/>
      <c r="QZU32" s="18"/>
      <c r="QZV32" s="18"/>
      <c r="QZW32" s="18"/>
      <c r="QZX32" s="18"/>
      <c r="QZY32" s="18"/>
      <c r="QZZ32" s="18"/>
      <c r="RAA32" s="18"/>
      <c r="RAB32" s="18"/>
      <c r="RAC32" s="18"/>
      <c r="RAD32" s="18"/>
      <c r="RAE32" s="18"/>
      <c r="RAF32" s="18"/>
      <c r="RAG32" s="18"/>
      <c r="RAH32" s="18"/>
      <c r="RAI32" s="18"/>
      <c r="RAJ32" s="18"/>
      <c r="RAK32" s="18"/>
      <c r="RAL32" s="18"/>
      <c r="RAM32" s="18"/>
      <c r="RAN32" s="18"/>
      <c r="RAO32" s="18"/>
      <c r="RAP32" s="18"/>
      <c r="RAQ32" s="18"/>
      <c r="RAR32" s="18"/>
      <c r="RAS32" s="18"/>
      <c r="RAT32" s="18"/>
      <c r="RAU32" s="18"/>
      <c r="RAV32" s="18"/>
      <c r="RAW32" s="18"/>
      <c r="RAX32" s="18"/>
      <c r="RAY32" s="18"/>
      <c r="RAZ32" s="18"/>
      <c r="RBA32" s="18"/>
      <c r="RBB32" s="18"/>
      <c r="RBC32" s="18"/>
      <c r="RBD32" s="18"/>
      <c r="RBE32" s="18"/>
      <c r="RBF32" s="18"/>
      <c r="RBG32" s="18"/>
      <c r="RBH32" s="18"/>
      <c r="RBI32" s="18"/>
      <c r="RBJ32" s="18"/>
      <c r="RBK32" s="18"/>
      <c r="RBL32" s="18"/>
      <c r="RBM32" s="18"/>
      <c r="RBN32" s="18"/>
      <c r="RBO32" s="18"/>
      <c r="RBP32" s="18"/>
      <c r="RBQ32" s="18"/>
      <c r="RBR32" s="18"/>
      <c r="RBS32" s="18"/>
      <c r="RBT32" s="18"/>
      <c r="RBU32" s="18"/>
      <c r="RBV32" s="18"/>
      <c r="RBW32" s="18"/>
      <c r="RBX32" s="18"/>
      <c r="RBY32" s="18"/>
      <c r="RBZ32" s="18"/>
      <c r="RCA32" s="18"/>
    </row>
    <row r="33" spans="1:23 12169:12247">
      <c r="A33" s="67" t="s">
        <v>227</v>
      </c>
      <c r="B33" s="65" t="s">
        <v>8</v>
      </c>
      <c r="C33" s="69"/>
      <c r="D33" s="69">
        <v>337177</v>
      </c>
      <c r="E33" s="69">
        <v>291482</v>
      </c>
      <c r="F33" s="69">
        <v>291482</v>
      </c>
      <c r="G33" s="69">
        <v>291482</v>
      </c>
      <c r="H33" s="69">
        <v>291482</v>
      </c>
      <c r="I33" s="69">
        <v>291482</v>
      </c>
      <c r="J33" s="69">
        <v>291482</v>
      </c>
      <c r="K33" s="69">
        <v>291482</v>
      </c>
      <c r="L33" s="69">
        <v>291482</v>
      </c>
      <c r="M33" s="69">
        <v>291482</v>
      </c>
      <c r="N33" s="69">
        <v>291482</v>
      </c>
      <c r="O33" s="69">
        <v>291482</v>
      </c>
      <c r="P33" s="69">
        <v>291482</v>
      </c>
      <c r="Q33" s="69">
        <v>291482</v>
      </c>
      <c r="R33" s="69">
        <v>291482</v>
      </c>
      <c r="S33" s="69">
        <v>291482</v>
      </c>
      <c r="T33" s="69">
        <v>291482</v>
      </c>
      <c r="U33" s="37">
        <v>323616</v>
      </c>
      <c r="V33" s="37">
        <v>323950</v>
      </c>
      <c r="W33" s="37">
        <v>324100</v>
      </c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</row>
    <row r="34" spans="1:23 12169:12247">
      <c r="A34" s="67" t="s">
        <v>198</v>
      </c>
      <c r="B34" s="65" t="s">
        <v>88</v>
      </c>
      <c r="C34" s="70"/>
      <c r="D34" s="70">
        <v>100.6</v>
      </c>
      <c r="E34" s="70">
        <v>103.5</v>
      </c>
      <c r="F34" s="70">
        <v>103.8</v>
      </c>
      <c r="G34" s="70">
        <v>103.2</v>
      </c>
      <c r="H34" s="70">
        <v>103.2</v>
      </c>
      <c r="I34" s="70">
        <v>103.7</v>
      </c>
      <c r="J34" s="70">
        <v>103.4</v>
      </c>
      <c r="K34" s="70">
        <v>103.4</v>
      </c>
      <c r="L34" s="70">
        <v>103.7</v>
      </c>
      <c r="M34" s="70">
        <v>103.6</v>
      </c>
      <c r="N34" s="70">
        <v>103.6</v>
      </c>
      <c r="O34" s="70">
        <v>103.6</v>
      </c>
      <c r="P34" s="70">
        <v>103.7</v>
      </c>
      <c r="Q34" s="70">
        <v>103.7</v>
      </c>
      <c r="R34" s="70">
        <v>103.6</v>
      </c>
      <c r="S34" s="70">
        <v>103.8</v>
      </c>
      <c r="T34" s="70">
        <v>103.8</v>
      </c>
      <c r="U34" s="36">
        <v>104.2</v>
      </c>
      <c r="V34" s="36">
        <v>104.2</v>
      </c>
      <c r="W34" s="36">
        <v>104.2</v>
      </c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</row>
    <row r="35" spans="1:23 12169:12247">
      <c r="A35" s="67" t="s">
        <v>9</v>
      </c>
      <c r="B35" s="65" t="s">
        <v>10</v>
      </c>
      <c r="C35" s="69"/>
      <c r="D35" s="69">
        <f>D33/C32*100</f>
        <v>118.2185368932209</v>
      </c>
      <c r="E35" s="69">
        <f>E33/D33*100</f>
        <v>86.447770755419256</v>
      </c>
      <c r="F35" s="69">
        <f>F33/D33*100</f>
        <v>86.447770755419256</v>
      </c>
      <c r="G35" s="69">
        <f>G33/E33*100</f>
        <v>100</v>
      </c>
      <c r="H35" s="69">
        <f>H33/E33*100</f>
        <v>100</v>
      </c>
      <c r="I35" s="69">
        <f t="shared" ref="I35:N35" si="109">I33/F33*100</f>
        <v>100</v>
      </c>
      <c r="J35" s="69">
        <f t="shared" si="109"/>
        <v>100</v>
      </c>
      <c r="K35" s="69">
        <f t="shared" si="109"/>
        <v>100</v>
      </c>
      <c r="L35" s="69">
        <f t="shared" si="109"/>
        <v>100</v>
      </c>
      <c r="M35" s="69">
        <f t="shared" si="109"/>
        <v>100</v>
      </c>
      <c r="N35" s="69">
        <f t="shared" si="109"/>
        <v>100</v>
      </c>
      <c r="O35" s="69">
        <f t="shared" ref="O35" si="110">O33/L33*100</f>
        <v>100</v>
      </c>
      <c r="P35" s="69">
        <f t="shared" ref="P35" si="111">P33/M33*100</f>
        <v>100</v>
      </c>
      <c r="Q35" s="69">
        <f t="shared" ref="Q35" si="112">Q33/N33*100</f>
        <v>100</v>
      </c>
      <c r="R35" s="69">
        <f t="shared" ref="R35" si="113">R33/O33*100</f>
        <v>100</v>
      </c>
      <c r="S35" s="69">
        <f t="shared" ref="S35" si="114">S33/P33*100</f>
        <v>100</v>
      </c>
      <c r="T35" s="69">
        <f t="shared" ref="T35" si="115">T33/Q33*100</f>
        <v>100</v>
      </c>
      <c r="U35" s="35">
        <f t="shared" ref="U35" si="116">U33/R33*100</f>
        <v>111.02435141792633</v>
      </c>
      <c r="V35" s="35">
        <f t="shared" ref="V35" si="117">V33/S33*100</f>
        <v>111.13893825347705</v>
      </c>
      <c r="W35" s="35">
        <f t="shared" ref="W35" si="118">W33/T33*100</f>
        <v>111.1903994071675</v>
      </c>
      <c r="QZA35" s="18"/>
      <c r="QZB35" s="18"/>
      <c r="QZC35" s="18"/>
      <c r="QZD35" s="18"/>
      <c r="QZE35" s="18"/>
      <c r="QZF35" s="18"/>
      <c r="QZG35" s="18"/>
      <c r="QZH35" s="18"/>
      <c r="QZI35" s="18"/>
      <c r="QZJ35" s="18"/>
      <c r="QZK35" s="18"/>
      <c r="QZL35" s="18"/>
      <c r="QZM35" s="18"/>
      <c r="QZN35" s="18"/>
      <c r="QZO35" s="18"/>
      <c r="QZP35" s="18"/>
      <c r="QZQ35" s="18"/>
      <c r="QZR35" s="18"/>
      <c r="QZS35" s="18"/>
      <c r="QZT35" s="18"/>
      <c r="QZU35" s="18"/>
      <c r="QZV35" s="18"/>
      <c r="QZW35" s="18"/>
      <c r="QZX35" s="18"/>
      <c r="QZY35" s="18"/>
      <c r="QZZ35" s="18"/>
      <c r="RAA35" s="18"/>
      <c r="RAB35" s="18"/>
      <c r="RAC35" s="18"/>
      <c r="RAD35" s="18"/>
      <c r="RAE35" s="18"/>
      <c r="RAF35" s="18"/>
      <c r="RAG35" s="18"/>
      <c r="RAH35" s="18"/>
      <c r="RAI35" s="18"/>
      <c r="RAJ35" s="18"/>
      <c r="RAK35" s="18"/>
      <c r="RAL35" s="18"/>
      <c r="RAM35" s="18"/>
      <c r="RAN35" s="18"/>
      <c r="RAO35" s="18"/>
      <c r="RAP35" s="18"/>
      <c r="RAQ35" s="18"/>
      <c r="RAR35" s="18"/>
      <c r="RAS35" s="18"/>
      <c r="RAT35" s="18"/>
      <c r="RAU35" s="18"/>
      <c r="RAV35" s="18"/>
      <c r="RAW35" s="18"/>
      <c r="RAX35" s="18"/>
      <c r="RAY35" s="18"/>
      <c r="RAZ35" s="18"/>
      <c r="RBA35" s="18"/>
      <c r="RBB35" s="18"/>
      <c r="RBC35" s="18"/>
      <c r="RBD35" s="18"/>
      <c r="RBE35" s="18"/>
      <c r="RBF35" s="18"/>
      <c r="RBG35" s="18"/>
      <c r="RBH35" s="18"/>
      <c r="RBI35" s="18"/>
      <c r="RBJ35" s="18"/>
      <c r="RBK35" s="18"/>
      <c r="RBL35" s="18"/>
      <c r="RBM35" s="18"/>
      <c r="RBN35" s="18"/>
      <c r="RBO35" s="18"/>
      <c r="RBP35" s="18"/>
      <c r="RBQ35" s="18"/>
      <c r="RBR35" s="18"/>
      <c r="RBS35" s="18"/>
      <c r="RBT35" s="18"/>
      <c r="RBU35" s="18"/>
      <c r="RBV35" s="18"/>
      <c r="RBW35" s="18"/>
      <c r="RBX35" s="18"/>
      <c r="RBY35" s="18"/>
      <c r="RBZ35" s="18"/>
      <c r="RCA35" s="18"/>
    </row>
    <row r="36" spans="1:23 12169:12247">
      <c r="A36" s="64" t="s">
        <v>230</v>
      </c>
      <c r="B36" s="65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35"/>
      <c r="V36" s="35"/>
      <c r="W36" s="35"/>
      <c r="QZA36" s="18"/>
      <c r="QZB36" s="18"/>
      <c r="QZC36" s="18"/>
      <c r="QZD36" s="18"/>
      <c r="QZE36" s="18"/>
      <c r="QZF36" s="18"/>
      <c r="QZG36" s="18"/>
      <c r="QZH36" s="18"/>
      <c r="QZI36" s="18"/>
      <c r="QZJ36" s="18"/>
      <c r="QZK36" s="18"/>
      <c r="QZL36" s="18"/>
      <c r="QZM36" s="18"/>
      <c r="QZN36" s="18"/>
      <c r="QZO36" s="18"/>
      <c r="QZP36" s="18"/>
      <c r="QZQ36" s="18"/>
      <c r="QZR36" s="18"/>
      <c r="QZS36" s="18"/>
      <c r="QZT36" s="18"/>
      <c r="QZU36" s="18"/>
      <c r="QZV36" s="18"/>
      <c r="QZW36" s="18"/>
      <c r="QZX36" s="18"/>
      <c r="QZY36" s="18"/>
      <c r="QZZ36" s="18"/>
      <c r="RAA36" s="18"/>
      <c r="RAB36" s="18"/>
      <c r="RAC36" s="18"/>
      <c r="RAD36" s="18"/>
      <c r="RAE36" s="18"/>
      <c r="RAF36" s="18"/>
      <c r="RAG36" s="18"/>
      <c r="RAH36" s="18"/>
      <c r="RAI36" s="18"/>
      <c r="RAJ36" s="18"/>
      <c r="RAK36" s="18"/>
      <c r="RAL36" s="18"/>
      <c r="RAM36" s="18"/>
      <c r="RAN36" s="18"/>
      <c r="RAO36" s="18"/>
      <c r="RAP36" s="18"/>
      <c r="RAQ36" s="18"/>
      <c r="RAR36" s="18"/>
      <c r="RAS36" s="18"/>
      <c r="RAT36" s="18"/>
      <c r="RAU36" s="18"/>
      <c r="RAV36" s="18"/>
      <c r="RAW36" s="18"/>
      <c r="RAX36" s="18"/>
      <c r="RAY36" s="18"/>
      <c r="RAZ36" s="18"/>
      <c r="RBA36" s="18"/>
      <c r="RBB36" s="18"/>
      <c r="RBC36" s="18"/>
      <c r="RBD36" s="18"/>
      <c r="RBE36" s="18"/>
      <c r="RBF36" s="18"/>
      <c r="RBG36" s="18"/>
      <c r="RBH36" s="18"/>
      <c r="RBI36" s="18"/>
      <c r="RBJ36" s="18"/>
      <c r="RBK36" s="18"/>
      <c r="RBL36" s="18"/>
      <c r="RBM36" s="18"/>
      <c r="RBN36" s="18"/>
      <c r="RBO36" s="18"/>
      <c r="RBP36" s="18"/>
      <c r="RBQ36" s="18"/>
      <c r="RBR36" s="18"/>
      <c r="RBS36" s="18"/>
      <c r="RBT36" s="18"/>
      <c r="RBU36" s="18"/>
      <c r="RBV36" s="18"/>
      <c r="RBW36" s="18"/>
      <c r="RBX36" s="18"/>
      <c r="RBY36" s="18"/>
      <c r="RBZ36" s="18"/>
      <c r="RCA36" s="18"/>
    </row>
    <row r="37" spans="1:23 12169:12247">
      <c r="A37" s="67" t="s">
        <v>7</v>
      </c>
      <c r="B37" s="65" t="s">
        <v>8</v>
      </c>
      <c r="C37" s="69"/>
      <c r="D37" s="69">
        <v>1490</v>
      </c>
      <c r="E37" s="69">
        <f>D37*E39*E40/100/100</f>
        <v>1583.55</v>
      </c>
      <c r="F37" s="69">
        <f>E37*F39*F40/100/100</f>
        <v>1731.9785859060398</v>
      </c>
      <c r="G37" s="69">
        <f>E37*G39*G40/100/100</f>
        <v>1676.9483999999998</v>
      </c>
      <c r="H37" s="69">
        <f>E37*H39*H40/100/100</f>
        <v>1676.9483999999998</v>
      </c>
      <c r="I37" s="69">
        <f t="shared" ref="I37:L37" si="119">F37*I40*I39/100/100</f>
        <v>1849.829248551745</v>
      </c>
      <c r="J37" s="69">
        <f t="shared" si="119"/>
        <v>1785.8731413600001</v>
      </c>
      <c r="K37" s="69">
        <f t="shared" si="119"/>
        <v>1785.8731413600001</v>
      </c>
      <c r="L37" s="69">
        <f t="shared" si="119"/>
        <v>1975.2160975236154</v>
      </c>
      <c r="M37" s="69">
        <f t="shared" ref="M37" si="120">J37*M40*M39/100/100</f>
        <v>1905.0859718352001</v>
      </c>
      <c r="N37" s="69">
        <f t="shared" ref="N37" si="121">K37*N40*N39/100/100</f>
        <v>1905.0859718352001</v>
      </c>
      <c r="O37" s="69">
        <f t="shared" ref="O37" si="122">L37*O40*O39/100/100</f>
        <v>2107.7750445129777</v>
      </c>
      <c r="P37" s="69">
        <f t="shared" ref="P37" si="123">M37*P40*P39/100/100</f>
        <v>2034.9007039280305</v>
      </c>
      <c r="Q37" s="69">
        <f t="shared" ref="Q37" si="124">N37*Q40*Q39/100/100</f>
        <v>2034.9007039280305</v>
      </c>
      <c r="R37" s="69">
        <f t="shared" ref="R37" si="125">O37*R40*R39/100/100</f>
        <v>2240.9520146724099</v>
      </c>
      <c r="S37" s="69">
        <f t="shared" ref="S37" si="126">P37*S40*S39/100/100</f>
        <v>2167.649794747545</v>
      </c>
      <c r="T37" s="69">
        <f t="shared" ref="T37" si="127">Q37*T40*T39/100/100</f>
        <v>2167.649794747545</v>
      </c>
      <c r="U37" s="35"/>
      <c r="V37" s="35"/>
      <c r="W37" s="35"/>
      <c r="QZA37" s="18"/>
      <c r="QZB37" s="18"/>
      <c r="QZC37" s="18"/>
      <c r="QZD37" s="18"/>
      <c r="QZE37" s="18"/>
      <c r="QZF37" s="18"/>
      <c r="QZG37" s="18"/>
      <c r="QZH37" s="18"/>
      <c r="QZI37" s="18"/>
      <c r="QZJ37" s="18"/>
      <c r="QZK37" s="18"/>
      <c r="QZL37" s="18"/>
      <c r="QZM37" s="18"/>
      <c r="QZN37" s="18"/>
      <c r="QZO37" s="18"/>
      <c r="QZP37" s="18"/>
      <c r="QZQ37" s="18"/>
      <c r="QZR37" s="18"/>
      <c r="QZS37" s="18"/>
      <c r="QZT37" s="18"/>
      <c r="QZU37" s="18"/>
      <c r="QZV37" s="18"/>
      <c r="QZW37" s="18"/>
      <c r="QZX37" s="18"/>
      <c r="QZY37" s="18"/>
      <c r="QZZ37" s="18"/>
      <c r="RAA37" s="18"/>
      <c r="RAB37" s="18"/>
      <c r="RAC37" s="18"/>
      <c r="RAD37" s="18"/>
      <c r="RAE37" s="18"/>
      <c r="RAF37" s="18"/>
      <c r="RAG37" s="18"/>
      <c r="RAH37" s="18"/>
      <c r="RAI37" s="18"/>
      <c r="RAJ37" s="18"/>
      <c r="RAK37" s="18"/>
      <c r="RAL37" s="18"/>
      <c r="RAM37" s="18"/>
      <c r="RAN37" s="18"/>
      <c r="RAO37" s="18"/>
      <c r="RAP37" s="18"/>
      <c r="RAQ37" s="18"/>
      <c r="RAR37" s="18"/>
      <c r="RAS37" s="18"/>
      <c r="RAT37" s="18"/>
      <c r="RAU37" s="18"/>
      <c r="RAV37" s="18"/>
      <c r="RAW37" s="18"/>
      <c r="RAX37" s="18"/>
      <c r="RAY37" s="18"/>
      <c r="RAZ37" s="18"/>
      <c r="RBA37" s="18"/>
      <c r="RBB37" s="18"/>
      <c r="RBC37" s="18"/>
      <c r="RBD37" s="18"/>
      <c r="RBE37" s="18"/>
      <c r="RBF37" s="18"/>
      <c r="RBG37" s="18"/>
      <c r="RBH37" s="18"/>
      <c r="RBI37" s="18"/>
      <c r="RBJ37" s="18"/>
      <c r="RBK37" s="18"/>
      <c r="RBL37" s="18"/>
      <c r="RBM37" s="18"/>
      <c r="RBN37" s="18"/>
      <c r="RBO37" s="18"/>
      <c r="RBP37" s="18"/>
      <c r="RBQ37" s="18"/>
      <c r="RBR37" s="18"/>
      <c r="RBS37" s="18"/>
      <c r="RBT37" s="18"/>
      <c r="RBU37" s="18"/>
      <c r="RBV37" s="18"/>
      <c r="RBW37" s="18"/>
      <c r="RBX37" s="18"/>
      <c r="RBY37" s="18"/>
      <c r="RBZ37" s="18"/>
      <c r="RCA37" s="18"/>
    </row>
    <row r="38" spans="1:23 12169:12247">
      <c r="A38" s="67" t="s">
        <v>227</v>
      </c>
      <c r="B38" s="65" t="s">
        <v>8</v>
      </c>
      <c r="C38" s="69"/>
      <c r="D38" s="69">
        <v>1490</v>
      </c>
      <c r="E38" s="69">
        <v>1530</v>
      </c>
      <c r="F38" s="69">
        <v>1570</v>
      </c>
      <c r="G38" s="69">
        <v>1570</v>
      </c>
      <c r="H38" s="69">
        <v>1570</v>
      </c>
      <c r="I38" s="69">
        <v>1617</v>
      </c>
      <c r="J38" s="69">
        <v>1617</v>
      </c>
      <c r="K38" s="69">
        <v>1617</v>
      </c>
      <c r="L38" s="69">
        <v>1665</v>
      </c>
      <c r="M38" s="69">
        <v>1665</v>
      </c>
      <c r="N38" s="69">
        <v>1665</v>
      </c>
      <c r="O38" s="69">
        <v>1715</v>
      </c>
      <c r="P38" s="69">
        <v>1715</v>
      </c>
      <c r="Q38" s="69">
        <v>1715</v>
      </c>
      <c r="R38" s="69">
        <v>1760</v>
      </c>
      <c r="S38" s="69">
        <v>1760</v>
      </c>
      <c r="T38" s="69">
        <v>1760</v>
      </c>
      <c r="U38" s="35"/>
      <c r="V38" s="35"/>
      <c r="W38" s="35"/>
      <c r="QZA38" s="18"/>
      <c r="QZB38" s="18"/>
      <c r="QZC38" s="18"/>
      <c r="QZD38" s="18"/>
      <c r="QZE38" s="18"/>
      <c r="QZF38" s="18"/>
      <c r="QZG38" s="18"/>
      <c r="QZH38" s="18"/>
      <c r="QZI38" s="18"/>
      <c r="QZJ38" s="18"/>
      <c r="QZK38" s="18"/>
      <c r="QZL38" s="18"/>
      <c r="QZM38" s="18"/>
      <c r="QZN38" s="18"/>
      <c r="QZO38" s="18"/>
      <c r="QZP38" s="18"/>
      <c r="QZQ38" s="18"/>
      <c r="QZR38" s="18"/>
      <c r="QZS38" s="18"/>
      <c r="QZT38" s="18"/>
      <c r="QZU38" s="18"/>
      <c r="QZV38" s="18"/>
      <c r="QZW38" s="18"/>
      <c r="QZX38" s="18"/>
      <c r="QZY38" s="18"/>
      <c r="QZZ38" s="18"/>
      <c r="RAA38" s="18"/>
      <c r="RAB38" s="18"/>
      <c r="RAC38" s="18"/>
      <c r="RAD38" s="18"/>
      <c r="RAE38" s="18"/>
      <c r="RAF38" s="18"/>
      <c r="RAG38" s="18"/>
      <c r="RAH38" s="18"/>
      <c r="RAI38" s="18"/>
      <c r="RAJ38" s="18"/>
      <c r="RAK38" s="18"/>
      <c r="RAL38" s="18"/>
      <c r="RAM38" s="18"/>
      <c r="RAN38" s="18"/>
      <c r="RAO38" s="18"/>
      <c r="RAP38" s="18"/>
      <c r="RAQ38" s="18"/>
      <c r="RAR38" s="18"/>
      <c r="RAS38" s="18"/>
      <c r="RAT38" s="18"/>
      <c r="RAU38" s="18"/>
      <c r="RAV38" s="18"/>
      <c r="RAW38" s="18"/>
      <c r="RAX38" s="18"/>
      <c r="RAY38" s="18"/>
      <c r="RAZ38" s="18"/>
      <c r="RBA38" s="18"/>
      <c r="RBB38" s="18"/>
      <c r="RBC38" s="18"/>
      <c r="RBD38" s="18"/>
      <c r="RBE38" s="18"/>
      <c r="RBF38" s="18"/>
      <c r="RBG38" s="18"/>
      <c r="RBH38" s="18"/>
      <c r="RBI38" s="18"/>
      <c r="RBJ38" s="18"/>
      <c r="RBK38" s="18"/>
      <c r="RBL38" s="18"/>
      <c r="RBM38" s="18"/>
      <c r="RBN38" s="18"/>
      <c r="RBO38" s="18"/>
      <c r="RBP38" s="18"/>
      <c r="RBQ38" s="18"/>
      <c r="RBR38" s="18"/>
      <c r="RBS38" s="18"/>
      <c r="RBT38" s="18"/>
      <c r="RBU38" s="18"/>
      <c r="RBV38" s="18"/>
      <c r="RBW38" s="18"/>
      <c r="RBX38" s="18"/>
      <c r="RBY38" s="18"/>
      <c r="RBZ38" s="18"/>
      <c r="RCA38" s="18"/>
    </row>
    <row r="39" spans="1:23 12169:12247">
      <c r="A39" s="67" t="s">
        <v>198</v>
      </c>
      <c r="B39" s="65" t="s">
        <v>88</v>
      </c>
      <c r="C39" s="69"/>
      <c r="D39" s="70">
        <v>100.6</v>
      </c>
      <c r="E39" s="70">
        <v>103.5</v>
      </c>
      <c r="F39" s="70">
        <v>103.8</v>
      </c>
      <c r="G39" s="70">
        <v>103.2</v>
      </c>
      <c r="H39" s="70">
        <v>103.2</v>
      </c>
      <c r="I39" s="70">
        <v>103.7</v>
      </c>
      <c r="J39" s="70">
        <v>103.4</v>
      </c>
      <c r="K39" s="70">
        <v>103.4</v>
      </c>
      <c r="L39" s="70">
        <v>103.7</v>
      </c>
      <c r="M39" s="70">
        <v>103.6</v>
      </c>
      <c r="N39" s="70">
        <v>103.6</v>
      </c>
      <c r="O39" s="70">
        <v>103.6</v>
      </c>
      <c r="P39" s="70">
        <v>103.7</v>
      </c>
      <c r="Q39" s="70">
        <v>103.7</v>
      </c>
      <c r="R39" s="70">
        <v>103.6</v>
      </c>
      <c r="S39" s="70">
        <v>103.8</v>
      </c>
      <c r="T39" s="70">
        <v>103.8</v>
      </c>
      <c r="U39" s="35"/>
      <c r="V39" s="35"/>
      <c r="W39" s="35"/>
      <c r="QZA39" s="18"/>
      <c r="QZB39" s="18"/>
      <c r="QZC39" s="18"/>
      <c r="QZD39" s="18"/>
      <c r="QZE39" s="18"/>
      <c r="QZF39" s="18"/>
      <c r="QZG39" s="18"/>
      <c r="QZH39" s="18"/>
      <c r="QZI39" s="18"/>
      <c r="QZJ39" s="18"/>
      <c r="QZK39" s="18"/>
      <c r="QZL39" s="18"/>
      <c r="QZM39" s="18"/>
      <c r="QZN39" s="18"/>
      <c r="QZO39" s="18"/>
      <c r="QZP39" s="18"/>
      <c r="QZQ39" s="18"/>
      <c r="QZR39" s="18"/>
      <c r="QZS39" s="18"/>
      <c r="QZT39" s="18"/>
      <c r="QZU39" s="18"/>
      <c r="QZV39" s="18"/>
      <c r="QZW39" s="18"/>
      <c r="QZX39" s="18"/>
      <c r="QZY39" s="18"/>
      <c r="QZZ39" s="18"/>
      <c r="RAA39" s="18"/>
      <c r="RAB39" s="18"/>
      <c r="RAC39" s="18"/>
      <c r="RAD39" s="18"/>
      <c r="RAE39" s="18"/>
      <c r="RAF39" s="18"/>
      <c r="RAG39" s="18"/>
      <c r="RAH39" s="18"/>
      <c r="RAI39" s="18"/>
      <c r="RAJ39" s="18"/>
      <c r="RAK39" s="18"/>
      <c r="RAL39" s="18"/>
      <c r="RAM39" s="18"/>
      <c r="RAN39" s="18"/>
      <c r="RAO39" s="18"/>
      <c r="RAP39" s="18"/>
      <c r="RAQ39" s="18"/>
      <c r="RAR39" s="18"/>
      <c r="RAS39" s="18"/>
      <c r="RAT39" s="18"/>
      <c r="RAU39" s="18"/>
      <c r="RAV39" s="18"/>
      <c r="RAW39" s="18"/>
      <c r="RAX39" s="18"/>
      <c r="RAY39" s="18"/>
      <c r="RAZ39" s="18"/>
      <c r="RBA39" s="18"/>
      <c r="RBB39" s="18"/>
      <c r="RBC39" s="18"/>
      <c r="RBD39" s="18"/>
      <c r="RBE39" s="18"/>
      <c r="RBF39" s="18"/>
      <c r="RBG39" s="18"/>
      <c r="RBH39" s="18"/>
      <c r="RBI39" s="18"/>
      <c r="RBJ39" s="18"/>
      <c r="RBK39" s="18"/>
      <c r="RBL39" s="18"/>
      <c r="RBM39" s="18"/>
      <c r="RBN39" s="18"/>
      <c r="RBO39" s="18"/>
      <c r="RBP39" s="18"/>
      <c r="RBQ39" s="18"/>
      <c r="RBR39" s="18"/>
      <c r="RBS39" s="18"/>
      <c r="RBT39" s="18"/>
      <c r="RBU39" s="18"/>
      <c r="RBV39" s="18"/>
      <c r="RBW39" s="18"/>
      <c r="RBX39" s="18"/>
      <c r="RBY39" s="18"/>
      <c r="RBZ39" s="18"/>
      <c r="RCA39" s="18"/>
    </row>
    <row r="40" spans="1:23 12169:12247">
      <c r="A40" s="67" t="s">
        <v>9</v>
      </c>
      <c r="B40" s="65" t="s">
        <v>10</v>
      </c>
      <c r="C40" s="69"/>
      <c r="D40" s="69"/>
      <c r="E40" s="69">
        <f>E38/D38*100</f>
        <v>102.68456375838926</v>
      </c>
      <c r="F40" s="69">
        <f>F38/D38*100</f>
        <v>105.36912751677852</v>
      </c>
      <c r="G40" s="69">
        <f>G38/E38*100</f>
        <v>102.61437908496731</v>
      </c>
      <c r="H40" s="69">
        <f>H38/E38*100</f>
        <v>102.61437908496731</v>
      </c>
      <c r="I40" s="69">
        <f t="shared" ref="I40:L40" si="128">I38/F38*100</f>
        <v>102.99363057324842</v>
      </c>
      <c r="J40" s="69">
        <f t="shared" si="128"/>
        <v>102.99363057324842</v>
      </c>
      <c r="K40" s="69">
        <f t="shared" si="128"/>
        <v>102.99363057324842</v>
      </c>
      <c r="L40" s="69">
        <f t="shared" si="128"/>
        <v>102.96846011131726</v>
      </c>
      <c r="M40" s="69">
        <f t="shared" ref="M40" si="129">M38/J38*100</f>
        <v>102.96846011131726</v>
      </c>
      <c r="N40" s="69">
        <f t="shared" ref="N40" si="130">N38/K38*100</f>
        <v>102.96846011131726</v>
      </c>
      <c r="O40" s="69">
        <f t="shared" ref="O40" si="131">O38/L38*100</f>
        <v>103.003003003003</v>
      </c>
      <c r="P40" s="69">
        <f t="shared" ref="P40" si="132">P38/M38*100</f>
        <v>103.003003003003</v>
      </c>
      <c r="Q40" s="69">
        <f t="shared" ref="Q40" si="133">Q38/N38*100</f>
        <v>103.003003003003</v>
      </c>
      <c r="R40" s="69">
        <f t="shared" ref="R40" si="134">R38/O38*100</f>
        <v>102.62390670553935</v>
      </c>
      <c r="S40" s="69">
        <f t="shared" ref="S40" si="135">S38/P38*100</f>
        <v>102.62390670553935</v>
      </c>
      <c r="T40" s="69">
        <f t="shared" ref="T40" si="136">T38/Q38*100</f>
        <v>102.62390670553935</v>
      </c>
      <c r="U40" s="35"/>
      <c r="V40" s="35"/>
      <c r="W40" s="35"/>
      <c r="QZA40" s="18"/>
      <c r="QZB40" s="18"/>
      <c r="QZC40" s="18"/>
      <c r="QZD40" s="18"/>
      <c r="QZE40" s="18"/>
      <c r="QZF40" s="18"/>
      <c r="QZG40" s="18"/>
      <c r="QZH40" s="18"/>
      <c r="QZI40" s="18"/>
      <c r="QZJ40" s="18"/>
      <c r="QZK40" s="18"/>
      <c r="QZL40" s="18"/>
      <c r="QZM40" s="18"/>
      <c r="QZN40" s="18"/>
      <c r="QZO40" s="18"/>
      <c r="QZP40" s="18"/>
      <c r="QZQ40" s="18"/>
      <c r="QZR40" s="18"/>
      <c r="QZS40" s="18"/>
      <c r="QZT40" s="18"/>
      <c r="QZU40" s="18"/>
      <c r="QZV40" s="18"/>
      <c r="QZW40" s="18"/>
      <c r="QZX40" s="18"/>
      <c r="QZY40" s="18"/>
      <c r="QZZ40" s="18"/>
      <c r="RAA40" s="18"/>
      <c r="RAB40" s="18"/>
      <c r="RAC40" s="18"/>
      <c r="RAD40" s="18"/>
      <c r="RAE40" s="18"/>
      <c r="RAF40" s="18"/>
      <c r="RAG40" s="18"/>
      <c r="RAH40" s="18"/>
      <c r="RAI40" s="18"/>
      <c r="RAJ40" s="18"/>
      <c r="RAK40" s="18"/>
      <c r="RAL40" s="18"/>
      <c r="RAM40" s="18"/>
      <c r="RAN40" s="18"/>
      <c r="RAO40" s="18"/>
      <c r="RAP40" s="18"/>
      <c r="RAQ40" s="18"/>
      <c r="RAR40" s="18"/>
      <c r="RAS40" s="18"/>
      <c r="RAT40" s="18"/>
      <c r="RAU40" s="18"/>
      <c r="RAV40" s="18"/>
      <c r="RAW40" s="18"/>
      <c r="RAX40" s="18"/>
      <c r="RAY40" s="18"/>
      <c r="RAZ40" s="18"/>
      <c r="RBA40" s="18"/>
      <c r="RBB40" s="18"/>
      <c r="RBC40" s="18"/>
      <c r="RBD40" s="18"/>
      <c r="RBE40" s="18"/>
      <c r="RBF40" s="18"/>
      <c r="RBG40" s="18"/>
      <c r="RBH40" s="18"/>
      <c r="RBI40" s="18"/>
      <c r="RBJ40" s="18"/>
      <c r="RBK40" s="18"/>
      <c r="RBL40" s="18"/>
      <c r="RBM40" s="18"/>
      <c r="RBN40" s="18"/>
      <c r="RBO40" s="18"/>
      <c r="RBP40" s="18"/>
      <c r="RBQ40" s="18"/>
      <c r="RBR40" s="18"/>
      <c r="RBS40" s="18"/>
      <c r="RBT40" s="18"/>
      <c r="RBU40" s="18"/>
      <c r="RBV40" s="18"/>
      <c r="RBW40" s="18"/>
      <c r="RBX40" s="18"/>
      <c r="RBY40" s="18"/>
      <c r="RBZ40" s="18"/>
      <c r="RCA40" s="18"/>
    </row>
    <row r="41" spans="1:23 12169:12247">
      <c r="A41" s="64" t="s">
        <v>29</v>
      </c>
      <c r="B41" s="67"/>
      <c r="C41" s="72"/>
      <c r="D41" s="72"/>
      <c r="E41" s="72"/>
      <c r="F41" s="72"/>
      <c r="G41" s="72"/>
      <c r="H41" s="72"/>
      <c r="I41" s="72"/>
      <c r="J41" s="70"/>
      <c r="K41" s="70"/>
      <c r="L41" s="72"/>
      <c r="M41" s="72"/>
      <c r="N41" s="70"/>
      <c r="O41" s="72"/>
      <c r="P41" s="72"/>
      <c r="Q41" s="70"/>
      <c r="R41" s="72"/>
      <c r="S41" s="72"/>
      <c r="T41" s="70"/>
      <c r="U41" s="38"/>
      <c r="V41" s="38"/>
      <c r="W41" s="34"/>
    </row>
    <row r="42" spans="1:23 12169:12247">
      <c r="A42" s="64" t="s">
        <v>30</v>
      </c>
      <c r="B42" s="67"/>
      <c r="C42" s="72"/>
      <c r="D42" s="72"/>
      <c r="E42" s="72"/>
      <c r="F42" s="72"/>
      <c r="G42" s="72"/>
      <c r="H42" s="72"/>
      <c r="I42" s="72"/>
      <c r="J42" s="70"/>
      <c r="K42" s="70"/>
      <c r="L42" s="72"/>
      <c r="M42" s="72"/>
      <c r="N42" s="70"/>
      <c r="O42" s="72"/>
      <c r="P42" s="72"/>
      <c r="Q42" s="70"/>
      <c r="R42" s="72"/>
      <c r="S42" s="72"/>
      <c r="T42" s="70"/>
      <c r="U42" s="38"/>
      <c r="V42" s="38"/>
      <c r="W42" s="34"/>
    </row>
    <row r="43" spans="1:23 12169:12247">
      <c r="A43" s="67" t="s">
        <v>31</v>
      </c>
      <c r="B43" s="65" t="s">
        <v>32</v>
      </c>
      <c r="C43" s="69">
        <f>C52+C57+C72</f>
        <v>857</v>
      </c>
      <c r="D43" s="69">
        <f t="shared" ref="D43:W43" si="137">D52+D57+D72</f>
        <v>920.3</v>
      </c>
      <c r="E43" s="69">
        <f t="shared" si="137"/>
        <v>925.6</v>
      </c>
      <c r="F43" s="69">
        <f t="shared" si="137"/>
        <v>960.9</v>
      </c>
      <c r="G43" s="69">
        <f t="shared" si="137"/>
        <v>960.9</v>
      </c>
      <c r="H43" s="69">
        <f t="shared" si="137"/>
        <v>960.9</v>
      </c>
      <c r="I43" s="69">
        <f t="shared" si="137"/>
        <v>1021.2</v>
      </c>
      <c r="J43" s="69">
        <f t="shared" si="137"/>
        <v>1021.2</v>
      </c>
      <c r="K43" s="69">
        <f t="shared" si="137"/>
        <v>1021.2</v>
      </c>
      <c r="L43" s="69">
        <f t="shared" si="137"/>
        <v>1021.6</v>
      </c>
      <c r="M43" s="69">
        <f t="shared" si="137"/>
        <v>1021.6</v>
      </c>
      <c r="N43" s="69">
        <f t="shared" si="137"/>
        <v>1021.6</v>
      </c>
      <c r="O43" s="69">
        <f t="shared" si="137"/>
        <v>1040.9000000000001</v>
      </c>
      <c r="P43" s="69">
        <f t="shared" si="137"/>
        <v>1040.9000000000001</v>
      </c>
      <c r="Q43" s="69">
        <f t="shared" si="137"/>
        <v>1040.9000000000001</v>
      </c>
      <c r="R43" s="69">
        <f t="shared" si="137"/>
        <v>1056.3</v>
      </c>
      <c r="S43" s="69">
        <f t="shared" si="137"/>
        <v>1056.3</v>
      </c>
      <c r="T43" s="69">
        <f t="shared" si="137"/>
        <v>1056.3</v>
      </c>
      <c r="U43" s="42">
        <f t="shared" si="137"/>
        <v>600</v>
      </c>
      <c r="V43" s="42">
        <f t="shared" si="137"/>
        <v>600</v>
      </c>
      <c r="W43" s="42">
        <f t="shared" si="137"/>
        <v>600</v>
      </c>
    </row>
    <row r="44" spans="1:23 12169:12247">
      <c r="A44" s="67" t="s">
        <v>33</v>
      </c>
      <c r="B44" s="65" t="s">
        <v>32</v>
      </c>
      <c r="C44" s="69">
        <f>C53+C58+C66+C73</f>
        <v>2728</v>
      </c>
      <c r="D44" s="69">
        <f t="shared" ref="D44:T44" si="138">D53+D58+D66+D73</f>
        <v>2117.3000000000002</v>
      </c>
      <c r="E44" s="69">
        <f t="shared" si="138"/>
        <v>2119.8000000000002</v>
      </c>
      <c r="F44" s="69">
        <f t="shared" si="138"/>
        <v>2124.3000000000002</v>
      </c>
      <c r="G44" s="69">
        <f t="shared" si="138"/>
        <v>2124.3000000000002</v>
      </c>
      <c r="H44" s="69">
        <f t="shared" si="138"/>
        <v>2124.3000000000002</v>
      </c>
      <c r="I44" s="69">
        <f t="shared" si="138"/>
        <v>2127.8000000000002</v>
      </c>
      <c r="J44" s="69">
        <f t="shared" si="138"/>
        <v>2127.8000000000002</v>
      </c>
      <c r="K44" s="69">
        <f t="shared" si="138"/>
        <v>2127.8000000000002</v>
      </c>
      <c r="L44" s="69">
        <f t="shared" si="138"/>
        <v>2147.4</v>
      </c>
      <c r="M44" s="69">
        <f t="shared" si="138"/>
        <v>2147.4</v>
      </c>
      <c r="N44" s="69">
        <f t="shared" si="138"/>
        <v>2147.4</v>
      </c>
      <c r="O44" s="69">
        <f t="shared" si="138"/>
        <v>2200.1</v>
      </c>
      <c r="P44" s="69">
        <f t="shared" si="138"/>
        <v>2200.1</v>
      </c>
      <c r="Q44" s="69">
        <f t="shared" si="138"/>
        <v>2200.1</v>
      </c>
      <c r="R44" s="69">
        <f t="shared" si="138"/>
        <v>2201.8000000000002</v>
      </c>
      <c r="S44" s="69">
        <f t="shared" si="138"/>
        <v>2201.8000000000002</v>
      </c>
      <c r="T44" s="69">
        <f t="shared" si="138"/>
        <v>2201.8000000000002</v>
      </c>
      <c r="U44" s="35">
        <f>SUM(U53+U66)</f>
        <v>1385</v>
      </c>
      <c r="V44" s="35">
        <f>SUM(V53+V66)</f>
        <v>1385</v>
      </c>
      <c r="W44" s="35">
        <f>SUM(W53+W66)</f>
        <v>1385</v>
      </c>
    </row>
    <row r="45" spans="1:23 12169:12247">
      <c r="A45" s="67" t="s">
        <v>34</v>
      </c>
      <c r="B45" s="65" t="s">
        <v>32</v>
      </c>
      <c r="C45" s="69">
        <f>C67</f>
        <v>285</v>
      </c>
      <c r="D45" s="69">
        <f t="shared" ref="D45:T45" si="139">D67</f>
        <v>285</v>
      </c>
      <c r="E45" s="69">
        <f t="shared" si="139"/>
        <v>285</v>
      </c>
      <c r="F45" s="69">
        <f t="shared" si="139"/>
        <v>285</v>
      </c>
      <c r="G45" s="69">
        <f t="shared" si="139"/>
        <v>285</v>
      </c>
      <c r="H45" s="69">
        <f t="shared" si="139"/>
        <v>285</v>
      </c>
      <c r="I45" s="69">
        <f t="shared" si="139"/>
        <v>285</v>
      </c>
      <c r="J45" s="69">
        <f t="shared" si="139"/>
        <v>285</v>
      </c>
      <c r="K45" s="69">
        <f t="shared" si="139"/>
        <v>285</v>
      </c>
      <c r="L45" s="69">
        <f t="shared" si="139"/>
        <v>285</v>
      </c>
      <c r="M45" s="69">
        <f t="shared" si="139"/>
        <v>285</v>
      </c>
      <c r="N45" s="69">
        <f t="shared" si="139"/>
        <v>285</v>
      </c>
      <c r="O45" s="69">
        <f t="shared" si="139"/>
        <v>285</v>
      </c>
      <c r="P45" s="69">
        <f t="shared" si="139"/>
        <v>285</v>
      </c>
      <c r="Q45" s="69">
        <f t="shared" si="139"/>
        <v>285</v>
      </c>
      <c r="R45" s="69">
        <f t="shared" si="139"/>
        <v>285</v>
      </c>
      <c r="S45" s="69">
        <f t="shared" si="139"/>
        <v>285</v>
      </c>
      <c r="T45" s="69">
        <f t="shared" si="139"/>
        <v>285</v>
      </c>
      <c r="U45" s="35">
        <f t="shared" ref="U45:W45" si="140">U63+U67</f>
        <v>285</v>
      </c>
      <c r="V45" s="35">
        <f t="shared" si="140"/>
        <v>285</v>
      </c>
      <c r="W45" s="35">
        <f t="shared" si="140"/>
        <v>285</v>
      </c>
    </row>
    <row r="46" spans="1:23 12169:12247">
      <c r="A46" s="67" t="s">
        <v>35</v>
      </c>
      <c r="B46" s="65" t="s">
        <v>32</v>
      </c>
      <c r="C46" s="69">
        <f>C62+C64</f>
        <v>6114.3</v>
      </c>
      <c r="D46" s="69">
        <f t="shared" ref="D46:T46" si="141">D62+D64</f>
        <v>6509.1</v>
      </c>
      <c r="E46" s="69">
        <f t="shared" si="141"/>
        <v>5980</v>
      </c>
      <c r="F46" s="69">
        <f t="shared" si="141"/>
        <v>5990</v>
      </c>
      <c r="G46" s="69">
        <f t="shared" si="141"/>
        <v>5990</v>
      </c>
      <c r="H46" s="69">
        <f t="shared" si="141"/>
        <v>5990</v>
      </c>
      <c r="I46" s="69">
        <f t="shared" si="141"/>
        <v>6000</v>
      </c>
      <c r="J46" s="69">
        <f t="shared" si="141"/>
        <v>6000</v>
      </c>
      <c r="K46" s="69">
        <f t="shared" si="141"/>
        <v>6000</v>
      </c>
      <c r="L46" s="69">
        <f t="shared" si="141"/>
        <v>6000</v>
      </c>
      <c r="M46" s="69">
        <f t="shared" si="141"/>
        <v>6000</v>
      </c>
      <c r="N46" s="69">
        <f t="shared" si="141"/>
        <v>6000</v>
      </c>
      <c r="O46" s="69">
        <f t="shared" si="141"/>
        <v>6000</v>
      </c>
      <c r="P46" s="69">
        <f t="shared" si="141"/>
        <v>6000</v>
      </c>
      <c r="Q46" s="69">
        <f t="shared" si="141"/>
        <v>6000</v>
      </c>
      <c r="R46" s="69">
        <f t="shared" si="141"/>
        <v>6000</v>
      </c>
      <c r="S46" s="69">
        <f t="shared" si="141"/>
        <v>6000</v>
      </c>
      <c r="T46" s="69">
        <f t="shared" si="141"/>
        <v>6000</v>
      </c>
      <c r="U46" s="35">
        <f t="shared" ref="U46:W46" si="142">U62</f>
        <v>2200</v>
      </c>
      <c r="V46" s="35">
        <f t="shared" si="142"/>
        <v>2200</v>
      </c>
      <c r="W46" s="35">
        <f t="shared" si="142"/>
        <v>2200</v>
      </c>
    </row>
    <row r="47" spans="1:23 12169:12247">
      <c r="A47" s="67" t="s">
        <v>36</v>
      </c>
      <c r="B47" s="65" t="s">
        <v>32</v>
      </c>
      <c r="C47" s="69">
        <f>C55+C60+C75</f>
        <v>517</v>
      </c>
      <c r="D47" s="69">
        <f t="shared" ref="D47:T47" si="143">D55+D60+D75</f>
        <v>950.1</v>
      </c>
      <c r="E47" s="69">
        <f t="shared" si="143"/>
        <v>961.3</v>
      </c>
      <c r="F47" s="69">
        <f t="shared" si="143"/>
        <v>981.5</v>
      </c>
      <c r="G47" s="69">
        <f t="shared" si="143"/>
        <v>981.5</v>
      </c>
      <c r="H47" s="69">
        <f t="shared" si="143"/>
        <v>981.5</v>
      </c>
      <c r="I47" s="69">
        <f t="shared" si="143"/>
        <v>984.7</v>
      </c>
      <c r="J47" s="69">
        <f t="shared" si="143"/>
        <v>984.7</v>
      </c>
      <c r="K47" s="69">
        <f t="shared" si="143"/>
        <v>984.7</v>
      </c>
      <c r="L47" s="69">
        <f t="shared" si="143"/>
        <v>985.9</v>
      </c>
      <c r="M47" s="69">
        <f t="shared" si="143"/>
        <v>985.9</v>
      </c>
      <c r="N47" s="69">
        <f t="shared" si="143"/>
        <v>985.9</v>
      </c>
      <c r="O47" s="69">
        <f t="shared" si="143"/>
        <v>998.2</v>
      </c>
      <c r="P47" s="69">
        <f t="shared" si="143"/>
        <v>998.2</v>
      </c>
      <c r="Q47" s="69">
        <f t="shared" si="143"/>
        <v>998.2</v>
      </c>
      <c r="R47" s="69">
        <f t="shared" si="143"/>
        <v>1021.3</v>
      </c>
      <c r="S47" s="69">
        <f t="shared" si="143"/>
        <v>1021.3</v>
      </c>
      <c r="T47" s="69">
        <f t="shared" si="143"/>
        <v>1021.3</v>
      </c>
      <c r="U47" s="35">
        <f>U55+U64+U70</f>
        <v>4718.6000000000004</v>
      </c>
      <c r="V47" s="35">
        <f>V55+V64+V70</f>
        <v>4798.6000000000004</v>
      </c>
      <c r="W47" s="35">
        <f>W55+W64+W70</f>
        <v>4718.6000000000004</v>
      </c>
    </row>
    <row r="48" spans="1:23 12169:12247">
      <c r="A48" s="67" t="s">
        <v>37</v>
      </c>
      <c r="B48" s="65" t="s">
        <v>32</v>
      </c>
      <c r="C48" s="69">
        <f>C54+C59+C68+C74</f>
        <v>11696</v>
      </c>
      <c r="D48" s="69">
        <f t="shared" ref="D48:T48" si="144">D54+D59+D68+D74</f>
        <v>11006.2</v>
      </c>
      <c r="E48" s="69">
        <f t="shared" si="144"/>
        <v>11013</v>
      </c>
      <c r="F48" s="69">
        <f t="shared" si="144"/>
        <v>11024</v>
      </c>
      <c r="G48" s="69">
        <f t="shared" si="144"/>
        <v>11024</v>
      </c>
      <c r="H48" s="69">
        <f t="shared" si="144"/>
        <v>11024</v>
      </c>
      <c r="I48" s="69">
        <f t="shared" si="144"/>
        <v>11042</v>
      </c>
      <c r="J48" s="69">
        <f t="shared" si="144"/>
        <v>11042</v>
      </c>
      <c r="K48" s="69">
        <f t="shared" si="144"/>
        <v>11042</v>
      </c>
      <c r="L48" s="69">
        <f t="shared" si="144"/>
        <v>11224</v>
      </c>
      <c r="M48" s="69">
        <f t="shared" si="144"/>
        <v>11224</v>
      </c>
      <c r="N48" s="69">
        <f t="shared" si="144"/>
        <v>11224</v>
      </c>
      <c r="O48" s="69">
        <f t="shared" si="144"/>
        <v>11244</v>
      </c>
      <c r="P48" s="69">
        <f t="shared" si="144"/>
        <v>11244</v>
      </c>
      <c r="Q48" s="69">
        <f t="shared" si="144"/>
        <v>11244</v>
      </c>
      <c r="R48" s="69">
        <f t="shared" si="144"/>
        <v>12414</v>
      </c>
      <c r="S48" s="69">
        <f t="shared" si="144"/>
        <v>12414</v>
      </c>
      <c r="T48" s="69">
        <f t="shared" si="144"/>
        <v>12414</v>
      </c>
      <c r="U48" s="35">
        <f>U54+U68</f>
        <v>6234</v>
      </c>
      <c r="V48" s="35">
        <f>V54+V68</f>
        <v>6234</v>
      </c>
      <c r="W48" s="35">
        <f>W54+W68</f>
        <v>6234</v>
      </c>
    </row>
    <row r="49" spans="1:23">
      <c r="A49" s="67" t="s">
        <v>38</v>
      </c>
      <c r="B49" s="65" t="s">
        <v>39</v>
      </c>
      <c r="C49" s="69">
        <f>C69</f>
        <v>85.5</v>
      </c>
      <c r="D49" s="69">
        <f t="shared" ref="D49:T49" si="145">D69</f>
        <v>85.5</v>
      </c>
      <c r="E49" s="69">
        <f t="shared" si="145"/>
        <v>85.5</v>
      </c>
      <c r="F49" s="69">
        <f t="shared" si="145"/>
        <v>85.5</v>
      </c>
      <c r="G49" s="69">
        <f t="shared" si="145"/>
        <v>85.5</v>
      </c>
      <c r="H49" s="69">
        <f t="shared" si="145"/>
        <v>85.5</v>
      </c>
      <c r="I49" s="69">
        <f t="shared" si="145"/>
        <v>85.5</v>
      </c>
      <c r="J49" s="69">
        <f t="shared" si="145"/>
        <v>85.5</v>
      </c>
      <c r="K49" s="69">
        <f t="shared" si="145"/>
        <v>85.5</v>
      </c>
      <c r="L49" s="69">
        <f t="shared" si="145"/>
        <v>85.5</v>
      </c>
      <c r="M49" s="69">
        <f t="shared" si="145"/>
        <v>85.5</v>
      </c>
      <c r="N49" s="69">
        <f t="shared" si="145"/>
        <v>85.5</v>
      </c>
      <c r="O49" s="69">
        <f t="shared" si="145"/>
        <v>85.5</v>
      </c>
      <c r="P49" s="69">
        <f t="shared" si="145"/>
        <v>85.5</v>
      </c>
      <c r="Q49" s="69">
        <f t="shared" si="145"/>
        <v>85.5</v>
      </c>
      <c r="R49" s="69">
        <f t="shared" si="145"/>
        <v>85.5</v>
      </c>
      <c r="S49" s="69">
        <f t="shared" si="145"/>
        <v>85.5</v>
      </c>
      <c r="T49" s="69">
        <f t="shared" si="145"/>
        <v>85.5</v>
      </c>
      <c r="U49" s="35">
        <f t="shared" ref="U49:W49" si="146">U69</f>
        <v>85.5</v>
      </c>
      <c r="V49" s="35">
        <f t="shared" si="146"/>
        <v>85.5</v>
      </c>
      <c r="W49" s="35">
        <f t="shared" si="146"/>
        <v>85.5</v>
      </c>
    </row>
    <row r="50" spans="1:23">
      <c r="A50" s="64" t="s">
        <v>40</v>
      </c>
      <c r="B50" s="6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35"/>
      <c r="V50" s="35"/>
      <c r="W50" s="35"/>
    </row>
    <row r="51" spans="1:23">
      <c r="A51" s="64" t="s">
        <v>41</v>
      </c>
      <c r="B51" s="65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35"/>
      <c r="V51" s="35"/>
      <c r="W51" s="35"/>
    </row>
    <row r="52" spans="1:23">
      <c r="A52" s="67" t="s">
        <v>31</v>
      </c>
      <c r="B52" s="65" t="s">
        <v>32</v>
      </c>
      <c r="C52" s="69">
        <v>153</v>
      </c>
      <c r="D52" s="69">
        <v>370</v>
      </c>
      <c r="E52" s="69">
        <v>375</v>
      </c>
      <c r="F52" s="69">
        <v>380</v>
      </c>
      <c r="G52" s="69">
        <v>380</v>
      </c>
      <c r="H52" s="69">
        <v>380</v>
      </c>
      <c r="I52" s="69">
        <v>380</v>
      </c>
      <c r="J52" s="69">
        <v>380</v>
      </c>
      <c r="K52" s="69">
        <v>380</v>
      </c>
      <c r="L52" s="69">
        <v>380</v>
      </c>
      <c r="M52" s="69">
        <v>380</v>
      </c>
      <c r="N52" s="69">
        <v>380</v>
      </c>
      <c r="O52" s="69">
        <v>390</v>
      </c>
      <c r="P52" s="69">
        <v>390</v>
      </c>
      <c r="Q52" s="69">
        <v>390</v>
      </c>
      <c r="R52" s="69">
        <v>399</v>
      </c>
      <c r="S52" s="69">
        <v>399</v>
      </c>
      <c r="T52" s="69">
        <v>399</v>
      </c>
      <c r="U52" s="35">
        <v>600</v>
      </c>
      <c r="V52" s="35">
        <v>600</v>
      </c>
      <c r="W52" s="35">
        <v>600</v>
      </c>
    </row>
    <row r="53" spans="1:23">
      <c r="A53" s="67" t="s">
        <v>33</v>
      </c>
      <c r="B53" s="65" t="s">
        <v>32</v>
      </c>
      <c r="C53" s="69">
        <v>978</v>
      </c>
      <c r="D53" s="69">
        <v>451</v>
      </c>
      <c r="E53" s="69">
        <v>452</v>
      </c>
      <c r="F53" s="69">
        <v>455</v>
      </c>
      <c r="G53" s="69">
        <v>455</v>
      </c>
      <c r="H53" s="69">
        <v>455</v>
      </c>
      <c r="I53" s="69">
        <v>457</v>
      </c>
      <c r="J53" s="69">
        <v>457</v>
      </c>
      <c r="K53" s="69">
        <v>457</v>
      </c>
      <c r="L53" s="69">
        <v>457</v>
      </c>
      <c r="M53" s="69">
        <v>457</v>
      </c>
      <c r="N53" s="69">
        <v>457</v>
      </c>
      <c r="O53" s="69">
        <v>468</v>
      </c>
      <c r="P53" s="69">
        <v>468</v>
      </c>
      <c r="Q53" s="69">
        <v>468</v>
      </c>
      <c r="R53" s="69">
        <v>468</v>
      </c>
      <c r="S53" s="69">
        <v>468</v>
      </c>
      <c r="T53" s="69">
        <v>468</v>
      </c>
      <c r="U53" s="35">
        <v>1250</v>
      </c>
      <c r="V53" s="35">
        <v>1250</v>
      </c>
      <c r="W53" s="35">
        <v>1250</v>
      </c>
    </row>
    <row r="54" spans="1:23">
      <c r="A54" s="67" t="s">
        <v>37</v>
      </c>
      <c r="B54" s="65" t="s">
        <v>32</v>
      </c>
      <c r="C54" s="69">
        <v>5740</v>
      </c>
      <c r="D54" s="69">
        <v>4985</v>
      </c>
      <c r="E54" s="69">
        <v>4989</v>
      </c>
      <c r="F54" s="69">
        <v>4990</v>
      </c>
      <c r="G54" s="69">
        <v>4990</v>
      </c>
      <c r="H54" s="69">
        <v>4990</v>
      </c>
      <c r="I54" s="69">
        <v>5008</v>
      </c>
      <c r="J54" s="69">
        <v>5008</v>
      </c>
      <c r="K54" s="69">
        <v>5008</v>
      </c>
      <c r="L54" s="69">
        <v>5100</v>
      </c>
      <c r="M54" s="69">
        <v>5100</v>
      </c>
      <c r="N54" s="69">
        <v>5100</v>
      </c>
      <c r="O54" s="69">
        <v>5120</v>
      </c>
      <c r="P54" s="69">
        <v>5120</v>
      </c>
      <c r="Q54" s="69">
        <v>5120</v>
      </c>
      <c r="R54" s="69">
        <v>6200</v>
      </c>
      <c r="S54" s="69">
        <v>6200</v>
      </c>
      <c r="T54" s="69">
        <v>6200</v>
      </c>
      <c r="U54" s="35">
        <v>6230</v>
      </c>
      <c r="V54" s="35">
        <v>6230</v>
      </c>
      <c r="W54" s="35">
        <v>6230</v>
      </c>
    </row>
    <row r="55" spans="1:23">
      <c r="A55" s="67" t="s">
        <v>36</v>
      </c>
      <c r="B55" s="65" t="s">
        <v>32</v>
      </c>
      <c r="C55" s="69">
        <v>183</v>
      </c>
      <c r="D55" s="69">
        <v>590</v>
      </c>
      <c r="E55" s="69">
        <v>592</v>
      </c>
      <c r="F55" s="69">
        <v>599</v>
      </c>
      <c r="G55" s="69">
        <v>599</v>
      </c>
      <c r="H55" s="69">
        <v>599</v>
      </c>
      <c r="I55" s="69">
        <v>603</v>
      </c>
      <c r="J55" s="69">
        <v>603</v>
      </c>
      <c r="K55" s="69">
        <v>603</v>
      </c>
      <c r="L55" s="69">
        <v>605</v>
      </c>
      <c r="M55" s="69">
        <v>605</v>
      </c>
      <c r="N55" s="69">
        <v>605</v>
      </c>
      <c r="O55" s="69">
        <v>607</v>
      </c>
      <c r="P55" s="69">
        <v>607</v>
      </c>
      <c r="Q55" s="69">
        <v>607</v>
      </c>
      <c r="R55" s="69">
        <v>610</v>
      </c>
      <c r="S55" s="69">
        <v>610</v>
      </c>
      <c r="T55" s="69">
        <v>610</v>
      </c>
      <c r="U55" s="35">
        <v>280</v>
      </c>
      <c r="V55" s="35">
        <v>280</v>
      </c>
      <c r="W55" s="35">
        <v>280</v>
      </c>
    </row>
    <row r="56" spans="1:23">
      <c r="A56" s="64" t="s">
        <v>215</v>
      </c>
      <c r="B56" s="65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35"/>
      <c r="V56" s="35"/>
      <c r="W56" s="35"/>
    </row>
    <row r="57" spans="1:23">
      <c r="A57" s="67" t="s">
        <v>31</v>
      </c>
      <c r="B57" s="65" t="s">
        <v>32</v>
      </c>
      <c r="C57" s="69">
        <v>704</v>
      </c>
      <c r="D57" s="69">
        <v>540</v>
      </c>
      <c r="E57" s="69">
        <v>540</v>
      </c>
      <c r="F57" s="69">
        <v>570</v>
      </c>
      <c r="G57" s="69">
        <v>570</v>
      </c>
      <c r="H57" s="69">
        <v>570</v>
      </c>
      <c r="I57" s="69">
        <v>630</v>
      </c>
      <c r="J57" s="69">
        <v>630</v>
      </c>
      <c r="K57" s="69">
        <v>630</v>
      </c>
      <c r="L57" s="69">
        <v>630</v>
      </c>
      <c r="M57" s="69">
        <v>630</v>
      </c>
      <c r="N57" s="69">
        <v>630</v>
      </c>
      <c r="O57" s="69">
        <v>639</v>
      </c>
      <c r="P57" s="69">
        <v>639</v>
      </c>
      <c r="Q57" s="69">
        <v>639</v>
      </c>
      <c r="R57" s="69">
        <v>645</v>
      </c>
      <c r="S57" s="69">
        <v>645</v>
      </c>
      <c r="T57" s="69">
        <v>645</v>
      </c>
      <c r="U57" s="35"/>
      <c r="V57" s="35"/>
      <c r="W57" s="35"/>
    </row>
    <row r="58" spans="1:23">
      <c r="A58" s="67" t="s">
        <v>33</v>
      </c>
      <c r="B58" s="65" t="s">
        <v>32</v>
      </c>
      <c r="C58" s="69">
        <v>1615</v>
      </c>
      <c r="D58" s="69">
        <v>1482</v>
      </c>
      <c r="E58" s="69">
        <v>1482</v>
      </c>
      <c r="F58" s="69">
        <v>1482</v>
      </c>
      <c r="G58" s="69">
        <v>1482</v>
      </c>
      <c r="H58" s="69">
        <v>1482</v>
      </c>
      <c r="I58" s="69">
        <v>1482</v>
      </c>
      <c r="J58" s="69">
        <v>1482</v>
      </c>
      <c r="K58" s="69">
        <v>1482</v>
      </c>
      <c r="L58" s="69">
        <v>1500</v>
      </c>
      <c r="M58" s="69">
        <v>1500</v>
      </c>
      <c r="N58" s="69">
        <v>1500</v>
      </c>
      <c r="O58" s="69">
        <v>1540</v>
      </c>
      <c r="P58" s="69">
        <v>1540</v>
      </c>
      <c r="Q58" s="69">
        <v>1540</v>
      </c>
      <c r="R58" s="69">
        <v>1540</v>
      </c>
      <c r="S58" s="69">
        <v>1540</v>
      </c>
      <c r="T58" s="69">
        <v>1540</v>
      </c>
      <c r="U58" s="35"/>
      <c r="V58" s="35"/>
      <c r="W58" s="35"/>
    </row>
    <row r="59" spans="1:23">
      <c r="A59" s="67" t="s">
        <v>37</v>
      </c>
      <c r="B59" s="65" t="s">
        <v>32</v>
      </c>
      <c r="C59" s="69">
        <v>5952</v>
      </c>
      <c r="D59" s="69">
        <v>6017</v>
      </c>
      <c r="E59" s="69">
        <v>6020</v>
      </c>
      <c r="F59" s="69">
        <v>6030</v>
      </c>
      <c r="G59" s="69">
        <v>6030</v>
      </c>
      <c r="H59" s="69">
        <v>6030</v>
      </c>
      <c r="I59" s="69">
        <v>6030</v>
      </c>
      <c r="J59" s="69">
        <v>6030</v>
      </c>
      <c r="K59" s="69">
        <v>6030</v>
      </c>
      <c r="L59" s="69">
        <v>6120</v>
      </c>
      <c r="M59" s="69">
        <v>6120</v>
      </c>
      <c r="N59" s="69">
        <v>6120</v>
      </c>
      <c r="O59" s="69">
        <v>6120</v>
      </c>
      <c r="P59" s="69">
        <v>6120</v>
      </c>
      <c r="Q59" s="69">
        <v>6120</v>
      </c>
      <c r="R59" s="69">
        <v>6210</v>
      </c>
      <c r="S59" s="69">
        <v>6210</v>
      </c>
      <c r="T59" s="69">
        <v>6210</v>
      </c>
      <c r="U59" s="35"/>
      <c r="V59" s="35"/>
      <c r="W59" s="35"/>
    </row>
    <row r="60" spans="1:23">
      <c r="A60" s="67" t="s">
        <v>36</v>
      </c>
      <c r="B60" s="65" t="s">
        <v>32</v>
      </c>
      <c r="C60" s="69">
        <v>334</v>
      </c>
      <c r="D60" s="69">
        <v>360</v>
      </c>
      <c r="E60" s="69">
        <v>369</v>
      </c>
      <c r="F60" s="69">
        <v>382</v>
      </c>
      <c r="G60" s="69">
        <v>382</v>
      </c>
      <c r="H60" s="69">
        <v>382</v>
      </c>
      <c r="I60" s="69">
        <v>381</v>
      </c>
      <c r="J60" s="69">
        <v>381</v>
      </c>
      <c r="K60" s="69">
        <v>381</v>
      </c>
      <c r="L60" s="69">
        <v>380</v>
      </c>
      <c r="M60" s="69">
        <v>380</v>
      </c>
      <c r="N60" s="69">
        <v>380</v>
      </c>
      <c r="O60" s="69">
        <v>390</v>
      </c>
      <c r="P60" s="69">
        <v>390</v>
      </c>
      <c r="Q60" s="69">
        <v>390</v>
      </c>
      <c r="R60" s="69">
        <v>410</v>
      </c>
      <c r="S60" s="69">
        <v>410</v>
      </c>
      <c r="T60" s="69">
        <v>410</v>
      </c>
      <c r="U60" s="35">
        <v>6450</v>
      </c>
      <c r="V60" s="35">
        <v>6450</v>
      </c>
      <c r="W60" s="35">
        <v>6450</v>
      </c>
    </row>
    <row r="61" spans="1:23">
      <c r="A61" s="64" t="s">
        <v>214</v>
      </c>
      <c r="B61" s="65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35"/>
      <c r="V61" s="35"/>
      <c r="W61" s="35"/>
    </row>
    <row r="62" spans="1:23">
      <c r="A62" s="67" t="s">
        <v>35</v>
      </c>
      <c r="B62" s="65" t="s">
        <v>32</v>
      </c>
      <c r="C62" s="69">
        <v>2032.3</v>
      </c>
      <c r="D62" s="69">
        <v>2576.1</v>
      </c>
      <c r="E62" s="69">
        <v>2580</v>
      </c>
      <c r="F62" s="69">
        <v>2590</v>
      </c>
      <c r="G62" s="69">
        <v>2590</v>
      </c>
      <c r="H62" s="69">
        <v>2590</v>
      </c>
      <c r="I62" s="69">
        <v>2600</v>
      </c>
      <c r="J62" s="69">
        <v>2600</v>
      </c>
      <c r="K62" s="69">
        <v>2600</v>
      </c>
      <c r="L62" s="69">
        <v>2600</v>
      </c>
      <c r="M62" s="69">
        <v>2600</v>
      </c>
      <c r="N62" s="69">
        <v>2600</v>
      </c>
      <c r="O62" s="69">
        <v>2600</v>
      </c>
      <c r="P62" s="69">
        <v>2600</v>
      </c>
      <c r="Q62" s="69">
        <v>2600</v>
      </c>
      <c r="R62" s="69">
        <v>2600</v>
      </c>
      <c r="S62" s="69">
        <v>2600</v>
      </c>
      <c r="T62" s="69">
        <v>2600</v>
      </c>
      <c r="U62" s="35">
        <v>2200</v>
      </c>
      <c r="V62" s="35">
        <v>2200</v>
      </c>
      <c r="W62" s="35">
        <v>2200</v>
      </c>
    </row>
    <row r="63" spans="1:23">
      <c r="A63" s="64" t="s">
        <v>200</v>
      </c>
      <c r="B63" s="65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35"/>
      <c r="V63" s="35"/>
      <c r="W63" s="35"/>
    </row>
    <row r="64" spans="1:23">
      <c r="A64" s="67" t="s">
        <v>35</v>
      </c>
      <c r="B64" s="65" t="s">
        <v>32</v>
      </c>
      <c r="C64" s="69">
        <v>4082</v>
      </c>
      <c r="D64" s="69">
        <v>3933</v>
      </c>
      <c r="E64" s="69">
        <v>3400</v>
      </c>
      <c r="F64" s="69">
        <v>3400</v>
      </c>
      <c r="G64" s="69">
        <v>3400</v>
      </c>
      <c r="H64" s="69">
        <v>3400</v>
      </c>
      <c r="I64" s="69">
        <v>3400</v>
      </c>
      <c r="J64" s="69">
        <v>3400</v>
      </c>
      <c r="K64" s="69">
        <v>3400</v>
      </c>
      <c r="L64" s="69">
        <v>3400</v>
      </c>
      <c r="M64" s="69">
        <v>3400</v>
      </c>
      <c r="N64" s="69">
        <v>3400</v>
      </c>
      <c r="O64" s="69">
        <v>3400</v>
      </c>
      <c r="P64" s="69">
        <v>3400</v>
      </c>
      <c r="Q64" s="69">
        <v>3400</v>
      </c>
      <c r="R64" s="69">
        <v>3400</v>
      </c>
      <c r="S64" s="69">
        <v>3400</v>
      </c>
      <c r="T64" s="69">
        <v>3400</v>
      </c>
      <c r="U64" s="35">
        <v>4433.1000000000004</v>
      </c>
      <c r="V64" s="35">
        <v>4433.1000000000004</v>
      </c>
      <c r="W64" s="35">
        <v>4433.1000000000004</v>
      </c>
    </row>
    <row r="65" spans="1:23">
      <c r="A65" s="64" t="s">
        <v>42</v>
      </c>
      <c r="B65" s="65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35"/>
      <c r="V65" s="35"/>
      <c r="W65" s="35"/>
    </row>
    <row r="66" spans="1:23">
      <c r="A66" s="67" t="s">
        <v>33</v>
      </c>
      <c r="B66" s="65" t="s">
        <v>32</v>
      </c>
      <c r="C66" s="69">
        <v>135</v>
      </c>
      <c r="D66" s="69">
        <v>135</v>
      </c>
      <c r="E66" s="69">
        <v>135</v>
      </c>
      <c r="F66" s="69">
        <v>135</v>
      </c>
      <c r="G66" s="69">
        <v>135</v>
      </c>
      <c r="H66" s="69">
        <v>135</v>
      </c>
      <c r="I66" s="69">
        <v>135</v>
      </c>
      <c r="J66" s="69">
        <v>135</v>
      </c>
      <c r="K66" s="69">
        <v>135</v>
      </c>
      <c r="L66" s="69">
        <v>135</v>
      </c>
      <c r="M66" s="69">
        <v>135</v>
      </c>
      <c r="N66" s="69">
        <v>135</v>
      </c>
      <c r="O66" s="69">
        <v>135</v>
      </c>
      <c r="P66" s="69">
        <v>135</v>
      </c>
      <c r="Q66" s="69">
        <v>135</v>
      </c>
      <c r="R66" s="69">
        <v>135</v>
      </c>
      <c r="S66" s="69">
        <v>135</v>
      </c>
      <c r="T66" s="69">
        <v>135</v>
      </c>
      <c r="U66" s="35">
        <v>135</v>
      </c>
      <c r="V66" s="35">
        <v>135</v>
      </c>
      <c r="W66" s="35">
        <v>135</v>
      </c>
    </row>
    <row r="67" spans="1:23">
      <c r="A67" s="67" t="s">
        <v>43</v>
      </c>
      <c r="B67" s="65" t="s">
        <v>32</v>
      </c>
      <c r="C67" s="69">
        <v>285</v>
      </c>
      <c r="D67" s="69">
        <v>285</v>
      </c>
      <c r="E67" s="69">
        <v>285</v>
      </c>
      <c r="F67" s="69">
        <v>285</v>
      </c>
      <c r="G67" s="69">
        <v>285</v>
      </c>
      <c r="H67" s="69">
        <v>285</v>
      </c>
      <c r="I67" s="69">
        <v>285</v>
      </c>
      <c r="J67" s="69">
        <v>285</v>
      </c>
      <c r="K67" s="69">
        <v>285</v>
      </c>
      <c r="L67" s="69">
        <v>285</v>
      </c>
      <c r="M67" s="69">
        <v>285</v>
      </c>
      <c r="N67" s="69">
        <v>285</v>
      </c>
      <c r="O67" s="69">
        <v>285</v>
      </c>
      <c r="P67" s="69">
        <v>285</v>
      </c>
      <c r="Q67" s="69">
        <v>285</v>
      </c>
      <c r="R67" s="69">
        <v>285</v>
      </c>
      <c r="S67" s="69">
        <v>285</v>
      </c>
      <c r="T67" s="69">
        <v>285</v>
      </c>
      <c r="U67" s="35">
        <v>285</v>
      </c>
      <c r="V67" s="35">
        <v>285</v>
      </c>
      <c r="W67" s="35">
        <v>285</v>
      </c>
    </row>
    <row r="68" spans="1:23">
      <c r="A68" s="67" t="s">
        <v>37</v>
      </c>
      <c r="B68" s="65" t="s">
        <v>32</v>
      </c>
      <c r="C68" s="69">
        <v>4</v>
      </c>
      <c r="D68" s="69">
        <v>4</v>
      </c>
      <c r="E68" s="69">
        <v>4</v>
      </c>
      <c r="F68" s="69">
        <v>4</v>
      </c>
      <c r="G68" s="69">
        <v>4</v>
      </c>
      <c r="H68" s="69">
        <v>4</v>
      </c>
      <c r="I68" s="69">
        <v>4</v>
      </c>
      <c r="J68" s="69">
        <v>4</v>
      </c>
      <c r="K68" s="69">
        <v>4</v>
      </c>
      <c r="L68" s="69">
        <v>4</v>
      </c>
      <c r="M68" s="69">
        <v>4</v>
      </c>
      <c r="N68" s="69">
        <v>4</v>
      </c>
      <c r="O68" s="69">
        <v>4</v>
      </c>
      <c r="P68" s="69">
        <v>4</v>
      </c>
      <c r="Q68" s="69">
        <v>4</v>
      </c>
      <c r="R68" s="69">
        <v>4</v>
      </c>
      <c r="S68" s="69">
        <v>4</v>
      </c>
      <c r="T68" s="69">
        <v>4</v>
      </c>
      <c r="U68" s="35">
        <v>4</v>
      </c>
      <c r="V68" s="35">
        <v>4</v>
      </c>
      <c r="W68" s="35">
        <v>4</v>
      </c>
    </row>
    <row r="69" spans="1:23">
      <c r="A69" s="67" t="s">
        <v>38</v>
      </c>
      <c r="B69" s="65" t="s">
        <v>39</v>
      </c>
      <c r="C69" s="69">
        <v>85.5</v>
      </c>
      <c r="D69" s="69">
        <v>85.5</v>
      </c>
      <c r="E69" s="69">
        <v>85.5</v>
      </c>
      <c r="F69" s="69">
        <v>85.5</v>
      </c>
      <c r="G69" s="69">
        <v>85.5</v>
      </c>
      <c r="H69" s="69">
        <v>85.5</v>
      </c>
      <c r="I69" s="69">
        <v>85.5</v>
      </c>
      <c r="J69" s="69">
        <v>85.5</v>
      </c>
      <c r="K69" s="69">
        <v>85.5</v>
      </c>
      <c r="L69" s="69">
        <v>85.5</v>
      </c>
      <c r="M69" s="69">
        <v>85.5</v>
      </c>
      <c r="N69" s="69">
        <v>85.5</v>
      </c>
      <c r="O69" s="69">
        <v>85.5</v>
      </c>
      <c r="P69" s="69">
        <v>85.5</v>
      </c>
      <c r="Q69" s="69">
        <v>85.5</v>
      </c>
      <c r="R69" s="69">
        <v>85.5</v>
      </c>
      <c r="S69" s="69">
        <v>85.5</v>
      </c>
      <c r="T69" s="69">
        <v>85.5</v>
      </c>
      <c r="U69" s="35">
        <v>85.5</v>
      </c>
      <c r="V69" s="35">
        <v>85.5</v>
      </c>
      <c r="W69" s="35">
        <v>85.5</v>
      </c>
    </row>
    <row r="70" spans="1:23">
      <c r="A70" s="67" t="s">
        <v>44</v>
      </c>
      <c r="B70" s="65" t="s">
        <v>32</v>
      </c>
      <c r="C70" s="69">
        <v>5.5</v>
      </c>
      <c r="D70" s="69">
        <v>5.5</v>
      </c>
      <c r="E70" s="69">
        <v>5.5</v>
      </c>
      <c r="F70" s="69">
        <v>5.5</v>
      </c>
      <c r="G70" s="69">
        <v>5.5</v>
      </c>
      <c r="H70" s="69">
        <v>5.5</v>
      </c>
      <c r="I70" s="69">
        <v>5.5</v>
      </c>
      <c r="J70" s="69">
        <v>5.5</v>
      </c>
      <c r="K70" s="69">
        <v>85.5</v>
      </c>
      <c r="L70" s="69">
        <v>5.5</v>
      </c>
      <c r="M70" s="69">
        <v>85.5</v>
      </c>
      <c r="N70" s="69">
        <v>5.5</v>
      </c>
      <c r="O70" s="69">
        <v>5.5</v>
      </c>
      <c r="P70" s="69">
        <v>85.5</v>
      </c>
      <c r="Q70" s="69">
        <v>5.5</v>
      </c>
      <c r="R70" s="69">
        <v>5.5</v>
      </c>
      <c r="S70" s="69">
        <v>85.5</v>
      </c>
      <c r="T70" s="69">
        <v>5.5</v>
      </c>
      <c r="U70" s="35">
        <v>5.5</v>
      </c>
      <c r="V70" s="35">
        <v>85.5</v>
      </c>
      <c r="W70" s="35">
        <v>5.5</v>
      </c>
    </row>
    <row r="71" spans="1:23">
      <c r="A71" s="64" t="s">
        <v>229</v>
      </c>
      <c r="B71" s="65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33"/>
      <c r="V71" s="33"/>
      <c r="W71" s="33"/>
    </row>
    <row r="72" spans="1:23">
      <c r="A72" s="67" t="s">
        <v>31</v>
      </c>
      <c r="B72" s="65" t="s">
        <v>32</v>
      </c>
      <c r="C72" s="69">
        <v>0</v>
      </c>
      <c r="D72" s="69">
        <v>10.3</v>
      </c>
      <c r="E72" s="69">
        <v>10.6</v>
      </c>
      <c r="F72" s="69">
        <v>10.9</v>
      </c>
      <c r="G72" s="69">
        <v>10.9</v>
      </c>
      <c r="H72" s="69">
        <v>10.9</v>
      </c>
      <c r="I72" s="69">
        <v>11.2</v>
      </c>
      <c r="J72" s="69">
        <v>11.2</v>
      </c>
      <c r="K72" s="69">
        <v>11.2</v>
      </c>
      <c r="L72" s="69">
        <v>11.6</v>
      </c>
      <c r="M72" s="69">
        <v>11.6</v>
      </c>
      <c r="N72" s="69">
        <v>11.6</v>
      </c>
      <c r="O72" s="69">
        <v>11.9</v>
      </c>
      <c r="P72" s="69">
        <v>11.9</v>
      </c>
      <c r="Q72" s="69">
        <v>11.9</v>
      </c>
      <c r="R72" s="69">
        <v>12.3</v>
      </c>
      <c r="S72" s="69">
        <v>12.3</v>
      </c>
      <c r="T72" s="69">
        <v>12.3</v>
      </c>
      <c r="U72" s="33"/>
      <c r="V72" s="33"/>
      <c r="W72" s="33"/>
    </row>
    <row r="73" spans="1:23">
      <c r="A73" s="67" t="s">
        <v>33</v>
      </c>
      <c r="B73" s="65" t="s">
        <v>32</v>
      </c>
      <c r="C73" s="69">
        <v>0</v>
      </c>
      <c r="D73" s="69">
        <v>49.3</v>
      </c>
      <c r="E73" s="69">
        <v>50.8</v>
      </c>
      <c r="F73" s="69">
        <v>52.3</v>
      </c>
      <c r="G73" s="69">
        <v>52.3</v>
      </c>
      <c r="H73" s="69">
        <v>52.3</v>
      </c>
      <c r="I73" s="69">
        <v>53.8</v>
      </c>
      <c r="J73" s="69">
        <v>53.8</v>
      </c>
      <c r="K73" s="69">
        <v>53.8</v>
      </c>
      <c r="L73" s="69">
        <v>55.4</v>
      </c>
      <c r="M73" s="69">
        <v>55.4</v>
      </c>
      <c r="N73" s="69">
        <v>55.4</v>
      </c>
      <c r="O73" s="69">
        <v>57.1</v>
      </c>
      <c r="P73" s="69">
        <v>57.1</v>
      </c>
      <c r="Q73" s="69">
        <v>57.1</v>
      </c>
      <c r="R73" s="69">
        <v>58.8</v>
      </c>
      <c r="S73" s="69">
        <v>58.8</v>
      </c>
      <c r="T73" s="69">
        <v>58.8</v>
      </c>
      <c r="U73" s="33">
        <v>58.8</v>
      </c>
      <c r="V73" s="33">
        <v>58.8</v>
      </c>
      <c r="W73" s="33">
        <v>58.8</v>
      </c>
    </row>
    <row r="74" spans="1:23">
      <c r="A74" s="67" t="s">
        <v>37</v>
      </c>
      <c r="B74" s="65" t="s">
        <v>32</v>
      </c>
      <c r="C74" s="69">
        <v>0</v>
      </c>
      <c r="D74" s="69">
        <v>0.2</v>
      </c>
      <c r="E74" s="69"/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33">
        <v>0</v>
      </c>
      <c r="V74" s="33">
        <v>0</v>
      </c>
      <c r="W74" s="33">
        <v>0</v>
      </c>
    </row>
    <row r="75" spans="1:23">
      <c r="A75" s="67" t="s">
        <v>44</v>
      </c>
      <c r="B75" s="65" t="s">
        <v>32</v>
      </c>
      <c r="C75" s="69">
        <v>0</v>
      </c>
      <c r="D75" s="69">
        <v>0.1</v>
      </c>
      <c r="E75" s="69">
        <v>0.3</v>
      </c>
      <c r="F75" s="69">
        <v>0.5</v>
      </c>
      <c r="G75" s="69">
        <v>0.5</v>
      </c>
      <c r="H75" s="69">
        <v>0.5</v>
      </c>
      <c r="I75" s="69">
        <v>0.7</v>
      </c>
      <c r="J75" s="69">
        <v>0.7</v>
      </c>
      <c r="K75" s="69">
        <v>0.7</v>
      </c>
      <c r="L75" s="69">
        <v>0.9</v>
      </c>
      <c r="M75" s="69">
        <v>0.9</v>
      </c>
      <c r="N75" s="69">
        <v>0.9</v>
      </c>
      <c r="O75" s="69">
        <v>1.2</v>
      </c>
      <c r="P75" s="69">
        <v>1.2</v>
      </c>
      <c r="Q75" s="69">
        <v>1.2</v>
      </c>
      <c r="R75" s="69">
        <v>1.3</v>
      </c>
      <c r="S75" s="69">
        <v>1.3</v>
      </c>
      <c r="T75" s="69">
        <v>1.3</v>
      </c>
      <c r="U75" s="33">
        <v>0</v>
      </c>
      <c r="V75" s="33">
        <v>0</v>
      </c>
      <c r="W75" s="33">
        <v>0</v>
      </c>
    </row>
    <row r="76" spans="1:23">
      <c r="B76" s="19"/>
      <c r="C76" s="19"/>
      <c r="D76" s="19"/>
      <c r="E76" s="19"/>
      <c r="F76" s="19"/>
      <c r="G76" s="19"/>
      <c r="H76" s="19"/>
      <c r="I76" s="19"/>
    </row>
    <row r="77" spans="1:23">
      <c r="B77" s="19"/>
      <c r="C77" s="19"/>
      <c r="D77" s="19"/>
      <c r="E77" s="19"/>
      <c r="F77" s="19"/>
      <c r="G77" s="19"/>
      <c r="H77" s="19"/>
      <c r="I77" s="19"/>
    </row>
    <row r="78" spans="1:23">
      <c r="B78" s="19"/>
      <c r="C78" s="19"/>
      <c r="D78" s="19"/>
      <c r="E78" s="19"/>
      <c r="F78" s="19"/>
      <c r="G78" s="19"/>
      <c r="H78" s="19"/>
      <c r="I78" s="19"/>
    </row>
    <row r="79" spans="1:2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</sheetData>
  <mergeCells count="7">
    <mergeCell ref="R2:T2"/>
    <mergeCell ref="L2:N2"/>
    <mergeCell ref="O2:Q2"/>
    <mergeCell ref="U2:W2"/>
    <mergeCell ref="A2:A3"/>
    <mergeCell ref="F2:H2"/>
    <mergeCell ref="I2:K2"/>
  </mergeCells>
  <phoneticPr fontId="6" type="noConversion"/>
  <pageMargins left="0.7" right="0.7" top="0.17" bottom="0.17" header="0.3" footer="0.3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zoomScaleNormal="10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A41" sqref="A41"/>
    </sheetView>
  </sheetViews>
  <sheetFormatPr defaultRowHeight="12.75"/>
  <cols>
    <col min="1" max="1" width="42.85546875" style="14" customWidth="1"/>
    <col min="2" max="2" width="8.85546875" style="1" customWidth="1"/>
    <col min="3" max="3" width="9.42578125" style="1" customWidth="1"/>
    <col min="4" max="4" width="13" style="1" customWidth="1"/>
    <col min="5" max="5" width="9.140625" style="1" customWidth="1"/>
    <col min="6" max="9" width="9.5703125" style="1" customWidth="1"/>
    <col min="10" max="11" width="9.42578125" style="1" customWidth="1"/>
    <col min="12" max="13" width="9.28515625" style="6" customWidth="1"/>
    <col min="14" max="14" width="11" style="6" customWidth="1"/>
    <col min="15" max="16" width="9.28515625" style="6" customWidth="1"/>
    <col min="17" max="17" width="11" style="6" customWidth="1"/>
    <col min="18" max="19" width="9.28515625" style="6" customWidth="1"/>
    <col min="20" max="20" width="11" style="6" customWidth="1"/>
    <col min="21" max="16384" width="9.140625" style="9"/>
  </cols>
  <sheetData>
    <row r="1" spans="1:20">
      <c r="A1" s="13"/>
      <c r="B1" s="12"/>
      <c r="C1" s="12"/>
      <c r="D1" s="12"/>
      <c r="E1" s="12"/>
      <c r="F1" s="12"/>
      <c r="H1" s="12"/>
      <c r="I1" s="12"/>
      <c r="T1" s="12" t="s">
        <v>45</v>
      </c>
    </row>
    <row r="2" spans="1:20">
      <c r="A2" s="13"/>
      <c r="B2" s="12"/>
      <c r="C2" s="12"/>
      <c r="D2" s="12"/>
      <c r="E2" s="12"/>
      <c r="F2" s="12"/>
      <c r="G2" s="12"/>
      <c r="H2" s="12"/>
      <c r="I2" s="12"/>
    </row>
    <row r="3" spans="1:20">
      <c r="A3" s="141"/>
      <c r="B3" s="61" t="s">
        <v>2</v>
      </c>
      <c r="C3" s="61">
        <v>2017</v>
      </c>
      <c r="D3" s="61">
        <v>2018</v>
      </c>
      <c r="E3" s="61">
        <v>2019</v>
      </c>
      <c r="F3" s="133">
        <v>2020</v>
      </c>
      <c r="G3" s="133"/>
      <c r="H3" s="133"/>
      <c r="I3" s="133">
        <v>2021</v>
      </c>
      <c r="J3" s="133"/>
      <c r="K3" s="133"/>
      <c r="L3" s="134">
        <v>2022</v>
      </c>
      <c r="M3" s="135"/>
      <c r="N3" s="136"/>
      <c r="O3" s="133">
        <v>2023</v>
      </c>
      <c r="P3" s="133"/>
      <c r="Q3" s="133"/>
      <c r="R3" s="133">
        <v>2024</v>
      </c>
      <c r="S3" s="133"/>
      <c r="T3" s="133"/>
    </row>
    <row r="4" spans="1:20" ht="38.25">
      <c r="A4" s="141"/>
      <c r="B4" s="61" t="s">
        <v>3</v>
      </c>
      <c r="C4" s="62" t="s">
        <v>4</v>
      </c>
      <c r="D4" s="62" t="s">
        <v>4</v>
      </c>
      <c r="E4" s="62" t="s">
        <v>5</v>
      </c>
      <c r="F4" s="63" t="s">
        <v>195</v>
      </c>
      <c r="G4" s="63" t="s">
        <v>196</v>
      </c>
      <c r="H4" s="63" t="s">
        <v>197</v>
      </c>
      <c r="I4" s="63" t="s">
        <v>195</v>
      </c>
      <c r="J4" s="63" t="s">
        <v>196</v>
      </c>
      <c r="K4" s="63" t="s">
        <v>197</v>
      </c>
      <c r="L4" s="63" t="s">
        <v>195</v>
      </c>
      <c r="M4" s="63" t="s">
        <v>196</v>
      </c>
      <c r="N4" s="63" t="s">
        <v>197</v>
      </c>
      <c r="O4" s="63" t="s">
        <v>195</v>
      </c>
      <c r="P4" s="63" t="s">
        <v>196</v>
      </c>
      <c r="Q4" s="63" t="s">
        <v>197</v>
      </c>
      <c r="R4" s="63" t="s">
        <v>195</v>
      </c>
      <c r="S4" s="63" t="s">
        <v>196</v>
      </c>
      <c r="T4" s="63" t="s">
        <v>197</v>
      </c>
    </row>
    <row r="5" spans="1:20" ht="25.5">
      <c r="A5" s="73" t="s">
        <v>46</v>
      </c>
      <c r="B5" s="65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25.5">
      <c r="A6" s="73" t="s">
        <v>134</v>
      </c>
      <c r="B6" s="65"/>
      <c r="C6" s="65"/>
      <c r="D6" s="65"/>
      <c r="E6" s="65"/>
      <c r="F6" s="65"/>
      <c r="G6" s="65"/>
      <c r="H6" s="65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23.25" customHeight="1">
      <c r="A7" s="68" t="s">
        <v>7</v>
      </c>
      <c r="B7" s="65" t="s">
        <v>8</v>
      </c>
      <c r="C7" s="69">
        <v>17179.5</v>
      </c>
      <c r="D7" s="69">
        <f>D13+D15</f>
        <v>32557.200000000001</v>
      </c>
      <c r="E7" s="69">
        <f>D7*E9*E10/100/100</f>
        <v>62164.442900000002</v>
      </c>
      <c r="F7" s="69">
        <f>E7*F9*F10/100/100</f>
        <v>5704.2661354000002</v>
      </c>
      <c r="G7" s="69">
        <f>E7*G9*G10/100/100</f>
        <v>5693.3174479999998</v>
      </c>
      <c r="H7" s="69">
        <f>E7*H9*H10/100/100</f>
        <v>5693.3174479999998</v>
      </c>
      <c r="I7" s="69">
        <f t="shared" ref="I7:P7" si="0">I13+I15</f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/>
      <c r="R7" s="69"/>
      <c r="S7" s="69">
        <f>S13+S15</f>
        <v>0</v>
      </c>
      <c r="T7" s="69"/>
    </row>
    <row r="8" spans="1:20">
      <c r="A8" s="68" t="s">
        <v>227</v>
      </c>
      <c r="B8" s="65" t="s">
        <v>8</v>
      </c>
      <c r="C8" s="69"/>
      <c r="D8" s="69">
        <v>32557.200000000001</v>
      </c>
      <c r="E8" s="69">
        <v>59147.9</v>
      </c>
      <c r="F8" s="69">
        <v>5208.7</v>
      </c>
      <c r="G8" s="69">
        <v>5208.7</v>
      </c>
      <c r="H8" s="69">
        <v>5208.7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0" ht="15">
      <c r="A9" s="49" t="s">
        <v>198</v>
      </c>
      <c r="B9" s="65" t="s">
        <v>88</v>
      </c>
      <c r="C9" s="69"/>
      <c r="D9" s="69"/>
      <c r="E9" s="69">
        <v>105.1</v>
      </c>
      <c r="F9" s="69">
        <v>104.2</v>
      </c>
      <c r="G9" s="69">
        <v>104</v>
      </c>
      <c r="H9" s="69">
        <v>104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</row>
    <row r="10" spans="1:20">
      <c r="A10" s="68" t="s">
        <v>9</v>
      </c>
      <c r="B10" s="65" t="s">
        <v>10</v>
      </c>
      <c r="C10" s="69"/>
      <c r="D10" s="69"/>
      <c r="E10" s="69">
        <f>E8/D8*100</f>
        <v>181.67379258658607</v>
      </c>
      <c r="F10" s="69">
        <f>F8/E8*100</f>
        <v>8.806229806975395</v>
      </c>
      <c r="G10" s="69">
        <f>G8/E8*100</f>
        <v>8.806229806975395</v>
      </c>
      <c r="H10" s="69">
        <f>H8/E8*100</f>
        <v>8.806229806975395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>
      <c r="A11" s="73" t="s">
        <v>159</v>
      </c>
      <c r="B11" s="65"/>
      <c r="C11" s="69"/>
      <c r="D11" s="69"/>
      <c r="E11" s="69"/>
      <c r="F11" s="69"/>
      <c r="G11" s="69"/>
      <c r="H11" s="69"/>
      <c r="I11" s="69"/>
      <c r="J11" s="70"/>
      <c r="K11" s="70"/>
      <c r="L11" s="69"/>
      <c r="M11" s="69"/>
      <c r="N11" s="70"/>
      <c r="O11" s="69"/>
      <c r="P11" s="69"/>
      <c r="Q11" s="70"/>
      <c r="R11" s="69"/>
      <c r="S11" s="69"/>
      <c r="T11" s="70"/>
    </row>
    <row r="12" spans="1:20">
      <c r="A12" s="73" t="s">
        <v>160</v>
      </c>
      <c r="B12" s="65"/>
      <c r="C12" s="69">
        <v>1399.2</v>
      </c>
      <c r="D12" s="69">
        <v>1213</v>
      </c>
      <c r="E12" s="69"/>
      <c r="F12" s="69"/>
      <c r="G12" s="69"/>
      <c r="H12" s="69"/>
      <c r="I12" s="69"/>
      <c r="J12" s="70"/>
      <c r="K12" s="70"/>
      <c r="L12" s="69"/>
      <c r="M12" s="69"/>
      <c r="N12" s="70"/>
      <c r="O12" s="69"/>
      <c r="P12" s="69"/>
      <c r="Q12" s="70"/>
      <c r="R12" s="69"/>
      <c r="S12" s="69"/>
      <c r="T12" s="70"/>
    </row>
    <row r="13" spans="1:20" ht="23.25" customHeight="1">
      <c r="A13" s="68" t="s">
        <v>7</v>
      </c>
      <c r="B13" s="65" t="s">
        <v>8</v>
      </c>
      <c r="C13" s="69">
        <v>1399.2</v>
      </c>
      <c r="D13" s="69">
        <v>1213</v>
      </c>
      <c r="E13" s="69"/>
      <c r="F13" s="69"/>
      <c r="G13" s="69"/>
      <c r="H13" s="69"/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</row>
    <row r="14" spans="1:20">
      <c r="A14" s="73" t="s">
        <v>261</v>
      </c>
      <c r="B14" s="65"/>
      <c r="C14" s="69">
        <v>15780.3</v>
      </c>
      <c r="D14" s="69">
        <v>31344.2</v>
      </c>
      <c r="E14" s="69">
        <v>59147.9</v>
      </c>
      <c r="F14" s="69">
        <v>5208.7</v>
      </c>
      <c r="G14" s="69">
        <v>5208.7</v>
      </c>
      <c r="H14" s="69">
        <v>5208.7</v>
      </c>
      <c r="I14" s="72"/>
      <c r="J14" s="70"/>
      <c r="K14" s="70"/>
      <c r="L14" s="72"/>
      <c r="M14" s="72"/>
      <c r="N14" s="70"/>
      <c r="O14" s="72"/>
      <c r="P14" s="72"/>
      <c r="Q14" s="70"/>
      <c r="R14" s="72"/>
      <c r="S14" s="72"/>
      <c r="T14" s="70"/>
    </row>
    <row r="15" spans="1:20" ht="29.25" customHeight="1">
      <c r="A15" s="68" t="s">
        <v>7</v>
      </c>
      <c r="B15" s="65" t="s">
        <v>8</v>
      </c>
      <c r="C15" s="69">
        <v>15780.3</v>
      </c>
      <c r="D15" s="69">
        <f>D17+D22+D23</f>
        <v>31344.2</v>
      </c>
      <c r="E15" s="69">
        <f>E17+E22+E23</f>
        <v>59474.450000000004</v>
      </c>
      <c r="F15" s="69">
        <f t="shared" ref="F15:H15" si="1">F17+F22+F23</f>
        <v>5666.21</v>
      </c>
      <c r="G15" s="69">
        <f t="shared" si="1"/>
        <v>5656.1</v>
      </c>
      <c r="H15" s="69">
        <f t="shared" si="1"/>
        <v>5656.1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</row>
    <row r="16" spans="1:20">
      <c r="A16" s="73" t="s">
        <v>161</v>
      </c>
      <c r="B16" s="65" t="s">
        <v>8</v>
      </c>
      <c r="C16" s="69"/>
      <c r="D16" s="69"/>
      <c r="E16" s="69"/>
      <c r="F16" s="69"/>
      <c r="G16" s="69"/>
      <c r="H16" s="69"/>
      <c r="I16" s="69"/>
      <c r="J16" s="70"/>
      <c r="K16" s="70"/>
      <c r="L16" s="69"/>
      <c r="M16" s="69"/>
      <c r="N16" s="70"/>
      <c r="O16" s="69"/>
      <c r="P16" s="69"/>
      <c r="Q16" s="70"/>
      <c r="R16" s="69"/>
      <c r="S16" s="69"/>
      <c r="T16" s="70"/>
    </row>
    <row r="17" spans="1:20" ht="25.5">
      <c r="A17" s="73" t="s">
        <v>262</v>
      </c>
      <c r="B17" s="65" t="s">
        <v>8</v>
      </c>
      <c r="C17" s="69">
        <f>C19+C20+C21</f>
        <v>14887.1</v>
      </c>
      <c r="D17" s="69">
        <f>D19+D20+D21</f>
        <v>26542</v>
      </c>
      <c r="E17" s="69">
        <f>E19+E20+E21</f>
        <v>52744.9</v>
      </c>
      <c r="F17" s="69">
        <f t="shared" ref="F17:H17" si="2">F19+F20+F21</f>
        <v>400</v>
      </c>
      <c r="G17" s="69">
        <f t="shared" si="2"/>
        <v>400</v>
      </c>
      <c r="H17" s="69">
        <f t="shared" si="2"/>
        <v>400</v>
      </c>
      <c r="I17" s="69">
        <v>0</v>
      </c>
      <c r="J17" s="69">
        <v>0</v>
      </c>
      <c r="K17" s="69">
        <v>0</v>
      </c>
      <c r="L17" s="69">
        <f>L19+L20+L21</f>
        <v>0</v>
      </c>
      <c r="M17" s="69">
        <v>0</v>
      </c>
      <c r="N17" s="69">
        <f>N19+N20+N21</f>
        <v>0</v>
      </c>
      <c r="O17" s="69">
        <f t="shared" ref="O17" si="3">O19+O20+O21</f>
        <v>0</v>
      </c>
      <c r="P17" s="69">
        <v>0</v>
      </c>
      <c r="Q17" s="69">
        <f t="shared" ref="Q17:R17" si="4">Q19+Q20+Q21</f>
        <v>0</v>
      </c>
      <c r="R17" s="69">
        <f t="shared" si="4"/>
        <v>0</v>
      </c>
      <c r="S17" s="69">
        <v>0</v>
      </c>
      <c r="T17" s="69">
        <f t="shared" ref="T17" si="5">T19+T20+T21</f>
        <v>0</v>
      </c>
    </row>
    <row r="18" spans="1:20">
      <c r="A18" s="73" t="s">
        <v>161</v>
      </c>
      <c r="B18" s="65" t="s">
        <v>8</v>
      </c>
      <c r="C18" s="69"/>
      <c r="D18" s="69"/>
      <c r="E18" s="69"/>
      <c r="F18" s="69"/>
      <c r="G18" s="69"/>
      <c r="H18" s="69"/>
      <c r="I18" s="69"/>
      <c r="J18" s="70"/>
      <c r="K18" s="70"/>
      <c r="L18" s="69"/>
      <c r="M18" s="69"/>
      <c r="N18" s="70"/>
      <c r="O18" s="69"/>
      <c r="P18" s="69"/>
      <c r="Q18" s="70"/>
      <c r="R18" s="69"/>
      <c r="S18" s="69"/>
      <c r="T18" s="70"/>
    </row>
    <row r="19" spans="1:20">
      <c r="A19" s="68" t="s">
        <v>162</v>
      </c>
      <c r="B19" s="65" t="s">
        <v>8</v>
      </c>
      <c r="C19" s="69"/>
      <c r="D19" s="69">
        <f>7388.1+131</f>
        <v>7519.1</v>
      </c>
      <c r="E19" s="69">
        <f>4542.9</f>
        <v>4542.8999999999996</v>
      </c>
      <c r="F19" s="69">
        <f>F67</f>
        <v>0</v>
      </c>
      <c r="G19" s="69">
        <f t="shared" ref="G19:H19" si="6">G67</f>
        <v>0</v>
      </c>
      <c r="H19" s="69">
        <f t="shared" si="6"/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</row>
    <row r="20" spans="1:20">
      <c r="A20" s="68" t="s">
        <v>163</v>
      </c>
      <c r="B20" s="65" t="s">
        <v>8</v>
      </c>
      <c r="C20" s="69"/>
      <c r="D20" s="69">
        <f>18006.9+238</f>
        <v>18244.900000000001</v>
      </c>
      <c r="E20" s="69">
        <f>47718</f>
        <v>47718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</row>
    <row r="21" spans="1:20">
      <c r="A21" s="68" t="s">
        <v>164</v>
      </c>
      <c r="B21" s="65" t="s">
        <v>8</v>
      </c>
      <c r="C21" s="69">
        <v>14887.1</v>
      </c>
      <c r="D21" s="69">
        <v>778</v>
      </c>
      <c r="E21" s="69">
        <v>484</v>
      </c>
      <c r="F21" s="69">
        <v>400</v>
      </c>
      <c r="G21" s="69">
        <v>400</v>
      </c>
      <c r="H21" s="69">
        <v>400</v>
      </c>
      <c r="I21" s="69">
        <f>I57</f>
        <v>0</v>
      </c>
      <c r="J21" s="69">
        <f>J57</f>
        <v>0</v>
      </c>
      <c r="K21" s="69">
        <v>0</v>
      </c>
      <c r="L21" s="69">
        <f>L62</f>
        <v>0</v>
      </c>
      <c r="M21" s="69">
        <v>0</v>
      </c>
      <c r="N21" s="69">
        <f>N62</f>
        <v>0</v>
      </c>
      <c r="O21" s="69">
        <f t="shared" ref="O21" si="7">O62</f>
        <v>0</v>
      </c>
      <c r="P21" s="69">
        <v>0</v>
      </c>
      <c r="Q21" s="69">
        <f t="shared" ref="Q21:R21" si="8">Q62</f>
        <v>0</v>
      </c>
      <c r="R21" s="69">
        <f t="shared" si="8"/>
        <v>0</v>
      </c>
      <c r="S21" s="69">
        <v>0</v>
      </c>
      <c r="T21" s="69">
        <f t="shared" ref="T21" si="9">T62</f>
        <v>0</v>
      </c>
    </row>
    <row r="22" spans="1:20">
      <c r="A22" s="73" t="s">
        <v>165</v>
      </c>
      <c r="B22" s="65" t="s">
        <v>8</v>
      </c>
      <c r="C22" s="69"/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</row>
    <row r="23" spans="1:20" ht="25.5">
      <c r="A23" s="73" t="s">
        <v>166</v>
      </c>
      <c r="B23" s="65" t="s">
        <v>8</v>
      </c>
      <c r="C23" s="69">
        <v>1399.2</v>
      </c>
      <c r="D23" s="69">
        <v>4802.2</v>
      </c>
      <c r="E23" s="69">
        <v>6729.55</v>
      </c>
      <c r="F23" s="69">
        <v>5266.21</v>
      </c>
      <c r="G23" s="69">
        <v>5256.1</v>
      </c>
      <c r="H23" s="69">
        <v>5256.1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</row>
    <row r="24" spans="1:20">
      <c r="A24" s="73" t="s">
        <v>167</v>
      </c>
      <c r="B24" s="65"/>
      <c r="C24" s="69"/>
      <c r="D24" s="69"/>
      <c r="E24" s="69"/>
      <c r="F24" s="69"/>
      <c r="G24" s="69"/>
      <c r="H24" s="69"/>
      <c r="I24" s="69"/>
      <c r="J24" s="70"/>
      <c r="K24" s="70"/>
      <c r="L24" s="69"/>
      <c r="M24" s="69"/>
      <c r="N24" s="70"/>
      <c r="O24" s="69"/>
      <c r="P24" s="69"/>
      <c r="Q24" s="70"/>
      <c r="R24" s="69"/>
      <c r="S24" s="69"/>
      <c r="T24" s="70"/>
    </row>
    <row r="25" spans="1:20" ht="22.5" customHeight="1">
      <c r="A25" s="68" t="s">
        <v>7</v>
      </c>
      <c r="B25" s="65" t="s">
        <v>8</v>
      </c>
      <c r="C25" s="69">
        <v>1399.2</v>
      </c>
      <c r="D25" s="69">
        <f>D31+D36</f>
        <v>4802.2</v>
      </c>
      <c r="E25" s="69">
        <f>D25*E27*E28/100/100</f>
        <v>6729.5530000000008</v>
      </c>
      <c r="F25" s="69">
        <f>E25*F27*F28/100/100</f>
        <v>5266.2093353999999</v>
      </c>
      <c r="G25" s="69">
        <f>E25*G27*G28/100/100</f>
        <v>5256.1014480000003</v>
      </c>
      <c r="H25" s="69">
        <f>E25*H27*H28/100/100</f>
        <v>5256.1014480000003</v>
      </c>
      <c r="I25" s="69">
        <f t="shared" ref="I25:T25" si="10">I31+I36</f>
        <v>0</v>
      </c>
      <c r="J25" s="69">
        <f t="shared" si="10"/>
        <v>0</v>
      </c>
      <c r="K25" s="69">
        <f t="shared" si="10"/>
        <v>0</v>
      </c>
      <c r="L25" s="69">
        <f t="shared" si="10"/>
        <v>0</v>
      </c>
      <c r="M25" s="69">
        <f t="shared" si="10"/>
        <v>0</v>
      </c>
      <c r="N25" s="69">
        <f t="shared" si="10"/>
        <v>0</v>
      </c>
      <c r="O25" s="69">
        <f t="shared" si="10"/>
        <v>0</v>
      </c>
      <c r="P25" s="69">
        <f t="shared" si="10"/>
        <v>0</v>
      </c>
      <c r="Q25" s="69">
        <f t="shared" si="10"/>
        <v>0</v>
      </c>
      <c r="R25" s="69">
        <f t="shared" si="10"/>
        <v>0</v>
      </c>
      <c r="S25" s="69">
        <f t="shared" si="10"/>
        <v>0</v>
      </c>
      <c r="T25" s="69">
        <f t="shared" si="10"/>
        <v>0</v>
      </c>
    </row>
    <row r="26" spans="1:20">
      <c r="A26" s="68" t="s">
        <v>227</v>
      </c>
      <c r="B26" s="65" t="s">
        <v>8</v>
      </c>
      <c r="C26" s="69"/>
      <c r="D26" s="69">
        <f>D32+D37</f>
        <v>4802.2</v>
      </c>
      <c r="E26" s="69">
        <v>6403</v>
      </c>
      <c r="F26" s="69">
        <f t="shared" ref="F26:T26" si="11">F32+F37</f>
        <v>4808.7</v>
      </c>
      <c r="G26" s="69">
        <f t="shared" si="11"/>
        <v>4808.7</v>
      </c>
      <c r="H26" s="69">
        <f t="shared" si="11"/>
        <v>4808.7</v>
      </c>
      <c r="I26" s="69">
        <f t="shared" si="11"/>
        <v>0</v>
      </c>
      <c r="J26" s="69">
        <f t="shared" si="11"/>
        <v>0</v>
      </c>
      <c r="K26" s="69">
        <f t="shared" si="11"/>
        <v>0</v>
      </c>
      <c r="L26" s="69">
        <f t="shared" si="11"/>
        <v>0</v>
      </c>
      <c r="M26" s="69">
        <f t="shared" si="11"/>
        <v>0</v>
      </c>
      <c r="N26" s="69">
        <f t="shared" si="11"/>
        <v>0</v>
      </c>
      <c r="O26" s="69">
        <f t="shared" si="11"/>
        <v>0</v>
      </c>
      <c r="P26" s="69">
        <f t="shared" si="11"/>
        <v>0</v>
      </c>
      <c r="Q26" s="69">
        <f t="shared" si="11"/>
        <v>0</v>
      </c>
      <c r="R26" s="69">
        <f t="shared" si="11"/>
        <v>0</v>
      </c>
      <c r="S26" s="69">
        <f t="shared" si="11"/>
        <v>0</v>
      </c>
      <c r="T26" s="69">
        <f t="shared" si="11"/>
        <v>0</v>
      </c>
    </row>
    <row r="27" spans="1:20" ht="15">
      <c r="A27" s="49" t="s">
        <v>198</v>
      </c>
      <c r="B27" s="65"/>
      <c r="C27" s="69"/>
      <c r="D27" s="69"/>
      <c r="E27" s="69">
        <v>105.1</v>
      </c>
      <c r="F27" s="69">
        <v>104.2</v>
      </c>
      <c r="G27" s="69">
        <v>104</v>
      </c>
      <c r="H27" s="69">
        <v>104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</row>
    <row r="28" spans="1:20">
      <c r="A28" s="68" t="s">
        <v>9</v>
      </c>
      <c r="B28" s="65" t="s">
        <v>10</v>
      </c>
      <c r="C28" s="69"/>
      <c r="D28" s="69"/>
      <c r="E28" s="69">
        <f>E26/D26*100</f>
        <v>133.33472158593977</v>
      </c>
      <c r="F28" s="69">
        <f>F26/E26*100</f>
        <v>75.100734030922993</v>
      </c>
      <c r="G28" s="69">
        <f>G26/E26*100</f>
        <v>75.100734030922993</v>
      </c>
      <c r="H28" s="69">
        <f>H26/E26*100</f>
        <v>75.100734030922993</v>
      </c>
      <c r="I28" s="69"/>
      <c r="J28" s="70"/>
      <c r="K28" s="70"/>
      <c r="L28" s="69"/>
      <c r="M28" s="69"/>
      <c r="N28" s="70"/>
      <c r="O28" s="69"/>
      <c r="P28" s="69"/>
      <c r="Q28" s="70"/>
      <c r="R28" s="69"/>
      <c r="S28" s="69"/>
      <c r="T28" s="70"/>
    </row>
    <row r="29" spans="1:20">
      <c r="A29" s="68" t="s">
        <v>168</v>
      </c>
      <c r="B29" s="65" t="s">
        <v>8</v>
      </c>
      <c r="C29" s="69"/>
      <c r="D29" s="69"/>
      <c r="E29" s="69"/>
      <c r="F29" s="70"/>
      <c r="G29" s="70"/>
      <c r="H29" s="70"/>
      <c r="I29" s="70"/>
      <c r="J29" s="70"/>
      <c r="K29" s="70"/>
      <c r="L29" s="69"/>
      <c r="M29" s="69"/>
      <c r="N29" s="70"/>
      <c r="O29" s="69"/>
      <c r="P29" s="69"/>
      <c r="Q29" s="70"/>
      <c r="R29" s="69"/>
      <c r="S29" s="69"/>
      <c r="T29" s="70"/>
    </row>
    <row r="30" spans="1:20">
      <c r="A30" s="73" t="s">
        <v>187</v>
      </c>
      <c r="B30" s="65"/>
      <c r="C30" s="69"/>
      <c r="D30" s="69"/>
      <c r="E30" s="69"/>
      <c r="F30" s="70"/>
      <c r="G30" s="70"/>
      <c r="H30" s="70"/>
      <c r="I30" s="70"/>
      <c r="J30" s="70"/>
      <c r="K30" s="70"/>
      <c r="L30" s="69"/>
      <c r="M30" s="69"/>
      <c r="N30" s="70"/>
      <c r="O30" s="69"/>
      <c r="P30" s="69"/>
      <c r="Q30" s="70"/>
      <c r="R30" s="69"/>
      <c r="S30" s="69"/>
      <c r="T30" s="70"/>
    </row>
    <row r="31" spans="1:20">
      <c r="A31" s="68" t="s">
        <v>7</v>
      </c>
      <c r="B31" s="65" t="s">
        <v>8</v>
      </c>
      <c r="C31" s="69">
        <v>1399.2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1:20">
      <c r="A32" s="68" t="s">
        <v>227</v>
      </c>
      <c r="B32" s="65" t="s">
        <v>8</v>
      </c>
      <c r="C32" s="69"/>
      <c r="D32" s="69"/>
      <c r="E32" s="69"/>
      <c r="F32" s="69"/>
      <c r="G32" s="69"/>
      <c r="H32" s="69"/>
      <c r="I32" s="69"/>
      <c r="J32" s="70"/>
      <c r="K32" s="70"/>
      <c r="L32" s="69"/>
      <c r="M32" s="69"/>
      <c r="N32" s="70"/>
      <c r="O32" s="69"/>
      <c r="P32" s="69"/>
      <c r="Q32" s="70"/>
      <c r="R32" s="69"/>
      <c r="S32" s="69"/>
      <c r="T32" s="70"/>
    </row>
    <row r="33" spans="1:20" ht="15">
      <c r="A33" s="49" t="s">
        <v>198</v>
      </c>
      <c r="B33" s="65" t="s">
        <v>88</v>
      </c>
      <c r="C33" s="69"/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</row>
    <row r="34" spans="1:20">
      <c r="A34" s="68" t="s">
        <v>9</v>
      </c>
      <c r="B34" s="65" t="s">
        <v>10</v>
      </c>
      <c r="C34" s="69"/>
      <c r="D34" s="69"/>
      <c r="E34" s="69"/>
      <c r="F34" s="69"/>
      <c r="G34" s="69"/>
      <c r="H34" s="69"/>
      <c r="I34" s="69"/>
      <c r="J34" s="70"/>
      <c r="K34" s="70"/>
      <c r="L34" s="69"/>
      <c r="M34" s="69"/>
      <c r="N34" s="70"/>
      <c r="O34" s="69"/>
      <c r="P34" s="69"/>
      <c r="Q34" s="70"/>
      <c r="R34" s="69"/>
      <c r="S34" s="69"/>
      <c r="T34" s="70"/>
    </row>
    <row r="35" spans="1:20">
      <c r="A35" s="73" t="s">
        <v>185</v>
      </c>
      <c r="B35" s="65"/>
      <c r="C35" s="69"/>
      <c r="D35" s="69"/>
      <c r="E35" s="69"/>
      <c r="F35" s="69"/>
      <c r="G35" s="69"/>
      <c r="H35" s="69"/>
      <c r="I35" s="69"/>
      <c r="J35" s="70"/>
      <c r="K35" s="70"/>
      <c r="L35" s="69"/>
      <c r="M35" s="69"/>
      <c r="N35" s="70"/>
      <c r="O35" s="69"/>
      <c r="P35" s="69"/>
      <c r="Q35" s="70"/>
      <c r="R35" s="69"/>
      <c r="S35" s="69"/>
      <c r="T35" s="70"/>
    </row>
    <row r="36" spans="1:20">
      <c r="A36" s="68" t="s">
        <v>7</v>
      </c>
      <c r="B36" s="65" t="s">
        <v>8</v>
      </c>
      <c r="C36" s="69"/>
      <c r="D36" s="69">
        <v>4802.2</v>
      </c>
      <c r="E36" s="69">
        <f>D36*E38*E39/100/100</f>
        <v>6729.5530000000008</v>
      </c>
      <c r="F36" s="69">
        <f>E36*F38*F39/100/100</f>
        <v>5266.2093353999999</v>
      </c>
      <c r="G36" s="69">
        <f>E36*G38*G39/100/100</f>
        <v>5256.1014480000003</v>
      </c>
      <c r="H36" s="69">
        <f>E36*H38*H39/100/100</f>
        <v>5256.1014480000003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</row>
    <row r="37" spans="1:20">
      <c r="A37" s="68" t="s">
        <v>227</v>
      </c>
      <c r="B37" s="65" t="s">
        <v>8</v>
      </c>
      <c r="C37" s="69"/>
      <c r="D37" s="69">
        <v>4802.2</v>
      </c>
      <c r="E37" s="69">
        <v>6403</v>
      </c>
      <c r="F37" s="69">
        <v>4808.7</v>
      </c>
      <c r="G37" s="69">
        <v>4808.7</v>
      </c>
      <c r="H37" s="69">
        <v>4808.7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</row>
    <row r="38" spans="1:20" ht="15">
      <c r="A38" s="49" t="s">
        <v>198</v>
      </c>
      <c r="B38" s="65"/>
      <c r="C38" s="69"/>
      <c r="D38" s="69"/>
      <c r="E38" s="69">
        <v>105.1</v>
      </c>
      <c r="F38" s="69">
        <v>104.2</v>
      </c>
      <c r="G38" s="69">
        <v>104</v>
      </c>
      <c r="H38" s="69">
        <v>104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</row>
    <row r="39" spans="1:20">
      <c r="A39" s="68" t="s">
        <v>9</v>
      </c>
      <c r="B39" s="65" t="s">
        <v>10</v>
      </c>
      <c r="C39" s="69"/>
      <c r="D39" s="69"/>
      <c r="E39" s="69">
        <f>E37/D37*100</f>
        <v>133.33472158593977</v>
      </c>
      <c r="F39" s="69">
        <f>F37/E37*100</f>
        <v>75.100734030922993</v>
      </c>
      <c r="G39" s="69">
        <f>G37/E37*100</f>
        <v>75.100734030922993</v>
      </c>
      <c r="H39" s="69">
        <f>H37/E37*100</f>
        <v>75.100734030922993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</row>
    <row r="40" spans="1:20">
      <c r="A40" s="73" t="s">
        <v>233</v>
      </c>
      <c r="B40" s="65"/>
      <c r="C40" s="69"/>
      <c r="D40" s="69"/>
      <c r="E40" s="69"/>
      <c r="F40" s="69"/>
      <c r="G40" s="69"/>
      <c r="H40" s="69"/>
      <c r="I40" s="69"/>
      <c r="J40" s="70"/>
      <c r="K40" s="70"/>
      <c r="L40" s="69"/>
      <c r="M40" s="69"/>
      <c r="N40" s="70"/>
      <c r="O40" s="69"/>
      <c r="P40" s="69"/>
      <c r="Q40" s="70"/>
      <c r="R40" s="69"/>
      <c r="S40" s="69"/>
      <c r="T40" s="70"/>
    </row>
    <row r="41" spans="1:20" ht="25.5">
      <c r="A41" s="73" t="s">
        <v>228</v>
      </c>
      <c r="B41" s="65"/>
      <c r="C41" s="69"/>
      <c r="D41" s="69"/>
      <c r="E41" s="69"/>
      <c r="F41" s="69"/>
      <c r="G41" s="69"/>
      <c r="H41" s="69"/>
      <c r="I41" s="69"/>
      <c r="J41" s="70"/>
      <c r="K41" s="70"/>
      <c r="L41" s="69"/>
      <c r="M41" s="69"/>
      <c r="N41" s="70"/>
      <c r="O41" s="69"/>
      <c r="P41" s="69"/>
      <c r="Q41" s="70"/>
      <c r="R41" s="69"/>
      <c r="S41" s="69"/>
      <c r="T41" s="70"/>
    </row>
    <row r="42" spans="1:20">
      <c r="A42" s="68" t="s">
        <v>7</v>
      </c>
      <c r="B42" s="65" t="s">
        <v>8</v>
      </c>
      <c r="C42" s="69"/>
      <c r="D42" s="69">
        <v>25395.05</v>
      </c>
      <c r="E42" s="69">
        <f>D42*E44*E45/100/100</f>
        <v>54926.205900000001</v>
      </c>
      <c r="F42" s="69"/>
      <c r="G42" s="69"/>
      <c r="H42" s="69"/>
      <c r="I42" s="69"/>
      <c r="J42" s="70"/>
      <c r="K42" s="70"/>
      <c r="L42" s="69"/>
      <c r="M42" s="69"/>
      <c r="N42" s="70"/>
      <c r="O42" s="69"/>
      <c r="P42" s="69"/>
      <c r="Q42" s="70"/>
      <c r="R42" s="69"/>
      <c r="S42" s="69"/>
      <c r="T42" s="70"/>
    </row>
    <row r="43" spans="1:20">
      <c r="A43" s="68" t="s">
        <v>227</v>
      </c>
      <c r="B43" s="65" t="s">
        <v>8</v>
      </c>
      <c r="C43" s="69"/>
      <c r="D43" s="69">
        <v>25395.05</v>
      </c>
      <c r="E43" s="69">
        <v>52260.9</v>
      </c>
      <c r="F43" s="69"/>
      <c r="G43" s="69"/>
      <c r="H43" s="69"/>
      <c r="I43" s="69"/>
      <c r="J43" s="70"/>
      <c r="K43" s="70"/>
      <c r="L43" s="69"/>
      <c r="M43" s="69"/>
      <c r="N43" s="70"/>
      <c r="O43" s="69"/>
      <c r="P43" s="69"/>
      <c r="Q43" s="70"/>
      <c r="R43" s="69"/>
      <c r="S43" s="69"/>
      <c r="T43" s="70"/>
    </row>
    <row r="44" spans="1:20" ht="15">
      <c r="A44" s="49" t="s">
        <v>198</v>
      </c>
      <c r="B44" s="65" t="s">
        <v>88</v>
      </c>
      <c r="C44" s="69"/>
      <c r="D44" s="69"/>
      <c r="E44" s="69">
        <v>105.1</v>
      </c>
      <c r="F44" s="69">
        <v>104.2</v>
      </c>
      <c r="G44" s="69">
        <v>104</v>
      </c>
      <c r="H44" s="69">
        <v>104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</row>
    <row r="45" spans="1:20">
      <c r="A45" s="68" t="s">
        <v>9</v>
      </c>
      <c r="B45" s="65" t="s">
        <v>10</v>
      </c>
      <c r="C45" s="69"/>
      <c r="D45" s="69"/>
      <c r="E45" s="69">
        <f>E43/D42*100</f>
        <v>205.79167987462122</v>
      </c>
      <c r="F45" s="69"/>
      <c r="G45" s="69"/>
      <c r="H45" s="69"/>
      <c r="I45" s="69"/>
      <c r="J45" s="70"/>
      <c r="K45" s="70"/>
      <c r="L45" s="69"/>
      <c r="M45" s="69"/>
      <c r="N45" s="70"/>
      <c r="O45" s="69"/>
      <c r="P45" s="69"/>
      <c r="Q45" s="70"/>
      <c r="R45" s="69"/>
      <c r="S45" s="69"/>
      <c r="T45" s="70"/>
    </row>
    <row r="46" spans="1:20" ht="25.5">
      <c r="A46" s="73" t="s">
        <v>169</v>
      </c>
      <c r="B46" s="65" t="s">
        <v>8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</row>
    <row r="47" spans="1:20" ht="25.5">
      <c r="A47" s="73" t="s">
        <v>170</v>
      </c>
      <c r="B47" s="65" t="s">
        <v>8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</row>
    <row r="48" spans="1:20" ht="25.5">
      <c r="A48" s="73" t="s">
        <v>171</v>
      </c>
      <c r="B48" s="65" t="s">
        <v>8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</row>
    <row r="49" spans="1:20">
      <c r="A49" s="73" t="s">
        <v>172</v>
      </c>
      <c r="B49" s="65" t="s">
        <v>8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</row>
    <row r="50" spans="1:20">
      <c r="A50" s="73" t="s">
        <v>173</v>
      </c>
      <c r="B50" s="65" t="s">
        <v>8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25.5">
      <c r="A51" s="73" t="s">
        <v>174</v>
      </c>
      <c r="B51" s="65" t="s">
        <v>8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</row>
    <row r="52" spans="1:20" ht="19.5" customHeight="1">
      <c r="A52" s="73" t="s">
        <v>175</v>
      </c>
      <c r="B52" s="65"/>
      <c r="C52" s="69"/>
      <c r="D52" s="69"/>
      <c r="E52" s="69"/>
      <c r="F52" s="70"/>
      <c r="G52" s="70"/>
      <c r="H52" s="70"/>
      <c r="I52" s="70"/>
      <c r="J52" s="70"/>
      <c r="K52" s="70"/>
      <c r="L52" s="69"/>
      <c r="M52" s="69"/>
      <c r="N52" s="69"/>
      <c r="O52" s="69"/>
      <c r="P52" s="69"/>
      <c r="Q52" s="69"/>
      <c r="R52" s="69"/>
      <c r="S52" s="69"/>
      <c r="T52" s="69"/>
    </row>
    <row r="53" spans="1:20" ht="25.5">
      <c r="A53" s="73" t="s">
        <v>176</v>
      </c>
      <c r="B53" s="65"/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</row>
    <row r="54" spans="1:20" ht="24" customHeight="1">
      <c r="A54" s="73" t="s">
        <v>177</v>
      </c>
      <c r="B54" s="65"/>
      <c r="C54" s="69"/>
      <c r="D54" s="69"/>
      <c r="E54" s="69"/>
      <c r="F54" s="70"/>
      <c r="G54" s="70"/>
      <c r="H54" s="70"/>
      <c r="I54" s="70"/>
      <c r="J54" s="70"/>
      <c r="K54" s="70"/>
      <c r="L54" s="69"/>
      <c r="M54" s="69"/>
      <c r="N54" s="70"/>
      <c r="O54" s="69"/>
      <c r="P54" s="69"/>
      <c r="Q54" s="70"/>
      <c r="R54" s="69"/>
      <c r="S54" s="69"/>
      <c r="T54" s="70"/>
    </row>
    <row r="55" spans="1:20" ht="22.5" customHeight="1">
      <c r="A55" s="73" t="s">
        <v>178</v>
      </c>
      <c r="B55" s="65"/>
      <c r="C55" s="69"/>
      <c r="D55" s="69"/>
      <c r="E55" s="69"/>
      <c r="F55" s="70"/>
      <c r="G55" s="70"/>
      <c r="H55" s="70"/>
      <c r="I55" s="70"/>
      <c r="J55" s="70"/>
      <c r="K55" s="70"/>
      <c r="L55" s="69"/>
      <c r="M55" s="69"/>
      <c r="N55" s="70"/>
      <c r="O55" s="69"/>
      <c r="P55" s="69"/>
      <c r="Q55" s="70"/>
      <c r="R55" s="69"/>
      <c r="S55" s="69"/>
      <c r="T55" s="70"/>
    </row>
    <row r="56" spans="1:20">
      <c r="A56" s="68" t="s">
        <v>7</v>
      </c>
      <c r="B56" s="65" t="s">
        <v>8</v>
      </c>
      <c r="C56" s="69">
        <v>14887.1</v>
      </c>
      <c r="D56" s="69">
        <v>1147</v>
      </c>
      <c r="E56" s="69">
        <f>D56*E58*E59/100/100</f>
        <v>508.71973399999996</v>
      </c>
      <c r="F56" s="69">
        <f>E56*F58*F59/100/100</f>
        <v>437.85100529592791</v>
      </c>
      <c r="G56" s="69">
        <f>E56*G58*G59/100/100</f>
        <v>437.01060029535989</v>
      </c>
      <c r="H56" s="69">
        <f>E56*H58*H59/100/100</f>
        <v>437.01060029535989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</row>
    <row r="57" spans="1:20">
      <c r="A57" s="68" t="s">
        <v>227</v>
      </c>
      <c r="B57" s="65" t="s">
        <v>8</v>
      </c>
      <c r="C57" s="69"/>
      <c r="D57" s="69">
        <v>1147</v>
      </c>
      <c r="E57" s="69">
        <v>484</v>
      </c>
      <c r="F57" s="70">
        <v>400</v>
      </c>
      <c r="G57" s="70">
        <v>400</v>
      </c>
      <c r="H57" s="70">
        <v>400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</row>
    <row r="58" spans="1:20" ht="15">
      <c r="A58" s="49" t="s">
        <v>198</v>
      </c>
      <c r="B58" s="65" t="s">
        <v>88</v>
      </c>
      <c r="C58" s="69"/>
      <c r="D58" s="69"/>
      <c r="E58" s="69">
        <v>105.1</v>
      </c>
      <c r="F58" s="69">
        <v>104.2</v>
      </c>
      <c r="G58" s="69">
        <v>104</v>
      </c>
      <c r="H58" s="69">
        <v>104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</row>
    <row r="59" spans="1:20">
      <c r="A59" s="68" t="s">
        <v>9</v>
      </c>
      <c r="B59" s="65" t="s">
        <v>10</v>
      </c>
      <c r="C59" s="69"/>
      <c r="D59" s="69"/>
      <c r="E59" s="69">
        <v>42.2</v>
      </c>
      <c r="F59" s="69">
        <v>82.6</v>
      </c>
      <c r="G59" s="69">
        <v>82.6</v>
      </c>
      <c r="H59" s="69">
        <v>82.6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</row>
    <row r="60" spans="1:20" ht="24.75" customHeight="1">
      <c r="A60" s="73" t="s">
        <v>188</v>
      </c>
      <c r="B60" s="65"/>
      <c r="C60" s="69"/>
      <c r="D60" s="69"/>
      <c r="E60" s="69"/>
      <c r="F60" s="70"/>
      <c r="G60" s="70"/>
      <c r="H60" s="70"/>
      <c r="I60" s="70"/>
      <c r="J60" s="70"/>
      <c r="K60" s="70"/>
      <c r="L60" s="69"/>
      <c r="M60" s="69"/>
      <c r="N60" s="70"/>
      <c r="O60" s="69"/>
      <c r="P60" s="69"/>
      <c r="Q60" s="70"/>
      <c r="R60" s="69"/>
      <c r="S60" s="69"/>
      <c r="T60" s="70"/>
    </row>
    <row r="61" spans="1:20">
      <c r="A61" s="68" t="s">
        <v>7</v>
      </c>
      <c r="B61" s="65" t="s">
        <v>8</v>
      </c>
      <c r="C61" s="69">
        <v>14887.1</v>
      </c>
      <c r="D61" s="69">
        <v>1147</v>
      </c>
      <c r="E61" s="69">
        <f>D61*E63*E64/100/100</f>
        <v>508.68399999999997</v>
      </c>
      <c r="F61" s="69">
        <f>E61*F63*F64/100/100</f>
        <v>438.05680000000001</v>
      </c>
      <c r="G61" s="69">
        <f>E61*G63*G64/100/100</f>
        <v>437.21600000000001</v>
      </c>
      <c r="H61" s="69">
        <f>E61*H63*H64/100/100</f>
        <v>437.21600000000001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</row>
    <row r="62" spans="1:20">
      <c r="A62" s="68" t="s">
        <v>227</v>
      </c>
      <c r="B62" s="65" t="s">
        <v>8</v>
      </c>
      <c r="C62" s="69"/>
      <c r="D62" s="69">
        <v>1147</v>
      </c>
      <c r="E62" s="69">
        <v>484</v>
      </c>
      <c r="F62" s="70">
        <v>400</v>
      </c>
      <c r="G62" s="70">
        <v>400</v>
      </c>
      <c r="H62" s="70">
        <v>400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</row>
    <row r="63" spans="1:20" ht="15">
      <c r="A63" s="49" t="s">
        <v>198</v>
      </c>
      <c r="B63" s="65" t="s">
        <v>88</v>
      </c>
      <c r="C63" s="69"/>
      <c r="D63" s="69"/>
      <c r="E63" s="69">
        <v>105.1</v>
      </c>
      <c r="F63" s="69">
        <v>104.2</v>
      </c>
      <c r="G63" s="69">
        <v>104</v>
      </c>
      <c r="H63" s="69">
        <v>104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</row>
    <row r="64" spans="1:20">
      <c r="A64" s="68" t="s">
        <v>9</v>
      </c>
      <c r="B64" s="65" t="s">
        <v>10</v>
      </c>
      <c r="C64" s="69"/>
      <c r="D64" s="69"/>
      <c r="E64" s="69">
        <f>E62/D62*100</f>
        <v>42.197035745422838</v>
      </c>
      <c r="F64" s="69">
        <f>F62/E62*100</f>
        <v>82.644628099173559</v>
      </c>
      <c r="G64" s="69">
        <f>G62/E62*100</f>
        <v>82.644628099173559</v>
      </c>
      <c r="H64" s="69">
        <f>H62/E62*100</f>
        <v>82.644628099173559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</row>
    <row r="65" spans="1:20">
      <c r="A65" s="73" t="s">
        <v>179</v>
      </c>
      <c r="B65" s="65"/>
      <c r="C65" s="69"/>
      <c r="D65" s="69"/>
      <c r="E65" s="69"/>
      <c r="F65" s="70"/>
      <c r="G65" s="70"/>
      <c r="H65" s="70"/>
      <c r="I65" s="70"/>
      <c r="J65" s="70"/>
      <c r="K65" s="70"/>
      <c r="L65" s="69"/>
      <c r="M65" s="69"/>
      <c r="N65" s="70"/>
      <c r="O65" s="69"/>
      <c r="P65" s="69"/>
      <c r="Q65" s="70"/>
      <c r="R65" s="69"/>
      <c r="S65" s="69"/>
      <c r="T65" s="70"/>
    </row>
    <row r="66" spans="1:20">
      <c r="A66" s="68" t="s">
        <v>7</v>
      </c>
      <c r="B66" s="65" t="s">
        <v>8</v>
      </c>
      <c r="C66" s="69">
        <f>C67*106/100</f>
        <v>0</v>
      </c>
      <c r="D66" s="69">
        <f>D67*106/100</f>
        <v>0</v>
      </c>
      <c r="E66" s="69">
        <v>2000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f>L67*106/100*105.2/100*104.6/100*104.4/100</f>
        <v>0</v>
      </c>
      <c r="M66" s="69">
        <v>0</v>
      </c>
      <c r="N66" s="69">
        <f>N67*106/100*105/100*104.5/100*104.2/100</f>
        <v>0</v>
      </c>
      <c r="O66" s="69">
        <f t="shared" ref="O66" si="12">O67*106/100*105.2/100*104.6/100*104.4/100</f>
        <v>0</v>
      </c>
      <c r="P66" s="69">
        <v>0</v>
      </c>
      <c r="Q66" s="69">
        <f t="shared" ref="Q66" si="13">Q67*106/100*105/100*104.5/100*104.2/100</f>
        <v>0</v>
      </c>
      <c r="R66" s="69">
        <f t="shared" ref="R66" si="14">R67*106/100*105.2/100*104.6/100*104.4/100</f>
        <v>0</v>
      </c>
      <c r="S66" s="69">
        <v>0</v>
      </c>
      <c r="T66" s="69">
        <f t="shared" ref="T66" si="15">T67*106/100*105/100*104.5/100*104.2/100</f>
        <v>0</v>
      </c>
    </row>
    <row r="67" spans="1:20">
      <c r="A67" s="68" t="s">
        <v>227</v>
      </c>
      <c r="B67" s="65" t="s">
        <v>8</v>
      </c>
      <c r="C67" s="69">
        <v>0</v>
      </c>
      <c r="D67" s="69">
        <v>0</v>
      </c>
      <c r="E67" s="69">
        <v>2000</v>
      </c>
      <c r="F67" s="69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69">
        <v>0</v>
      </c>
      <c r="P67" s="69">
        <v>0</v>
      </c>
      <c r="Q67" s="70">
        <v>0</v>
      </c>
      <c r="R67" s="69">
        <v>0</v>
      </c>
      <c r="S67" s="69">
        <v>0</v>
      </c>
      <c r="T67" s="70">
        <v>0</v>
      </c>
    </row>
    <row r="68" spans="1:20" ht="15">
      <c r="A68" s="49" t="s">
        <v>198</v>
      </c>
      <c r="B68" s="65" t="s">
        <v>88</v>
      </c>
      <c r="C68" s="69">
        <v>0</v>
      </c>
      <c r="D68" s="69">
        <v>0</v>
      </c>
      <c r="E68" s="69">
        <v>105.1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</row>
    <row r="69" spans="1:20">
      <c r="A69" s="68" t="s">
        <v>9</v>
      </c>
      <c r="B69" s="65" t="s">
        <v>10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70">
        <v>0</v>
      </c>
      <c r="O69" s="69">
        <v>0</v>
      </c>
      <c r="P69" s="69">
        <v>0</v>
      </c>
      <c r="Q69" s="70">
        <v>0</v>
      </c>
      <c r="R69" s="69">
        <v>0</v>
      </c>
      <c r="S69" s="69">
        <v>0</v>
      </c>
      <c r="T69" s="70">
        <v>0</v>
      </c>
    </row>
    <row r="70" spans="1:20">
      <c r="A70" s="68" t="s">
        <v>180</v>
      </c>
      <c r="B70" s="65"/>
      <c r="C70" s="69"/>
      <c r="D70" s="69"/>
      <c r="E70" s="69"/>
      <c r="F70" s="70"/>
      <c r="G70" s="70"/>
      <c r="H70" s="70"/>
      <c r="I70" s="70"/>
      <c r="J70" s="70"/>
      <c r="K70" s="70"/>
      <c r="L70" s="69"/>
      <c r="M70" s="69"/>
      <c r="N70" s="70"/>
      <c r="O70" s="69"/>
      <c r="P70" s="69"/>
      <c r="Q70" s="70"/>
      <c r="R70" s="69"/>
      <c r="S70" s="69"/>
      <c r="T70" s="70"/>
    </row>
    <row r="71" spans="1:20">
      <c r="A71" s="73" t="s">
        <v>209</v>
      </c>
      <c r="B71" s="65"/>
      <c r="C71" s="69"/>
      <c r="D71" s="69"/>
      <c r="E71" s="69"/>
      <c r="F71" s="70"/>
      <c r="G71" s="70"/>
      <c r="H71" s="70"/>
      <c r="I71" s="70"/>
      <c r="J71" s="70"/>
      <c r="K71" s="70"/>
      <c r="L71" s="69"/>
      <c r="M71" s="69"/>
      <c r="N71" s="70"/>
      <c r="O71" s="69"/>
      <c r="P71" s="69"/>
      <c r="Q71" s="70"/>
      <c r="R71" s="69"/>
      <c r="S71" s="69"/>
      <c r="T71" s="70"/>
    </row>
    <row r="72" spans="1:20">
      <c r="A72" s="68" t="s">
        <v>7</v>
      </c>
      <c r="B72" s="65" t="s">
        <v>8</v>
      </c>
      <c r="C72" s="69">
        <f>C73*106/100</f>
        <v>0</v>
      </c>
      <c r="D72" s="69">
        <f>D73*106/100</f>
        <v>0</v>
      </c>
      <c r="E72" s="69">
        <v>2000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f>L73*106/100*105.2/100*104.6/100*104.4/100</f>
        <v>0</v>
      </c>
      <c r="M72" s="69">
        <v>0</v>
      </c>
      <c r="N72" s="69">
        <f>N73*106/100*105/100*104.5/100*104.2/100</f>
        <v>0</v>
      </c>
      <c r="O72" s="69">
        <f t="shared" ref="O72" si="16">O73*106/100*105.2/100*104.6/100*104.4/100</f>
        <v>0</v>
      </c>
      <c r="P72" s="69">
        <v>0</v>
      </c>
      <c r="Q72" s="69">
        <f t="shared" ref="Q72" si="17">Q73*106/100*105/100*104.5/100*104.2/100</f>
        <v>0</v>
      </c>
      <c r="R72" s="69">
        <f t="shared" ref="R72" si="18">R73*106/100*105.2/100*104.6/100*104.4/100</f>
        <v>0</v>
      </c>
      <c r="S72" s="69">
        <v>0</v>
      </c>
      <c r="T72" s="69">
        <f t="shared" ref="T72" si="19">T73*106/100*105/100*104.5/100*104.2/100</f>
        <v>0</v>
      </c>
    </row>
    <row r="73" spans="1:20">
      <c r="A73" s="68" t="s">
        <v>227</v>
      </c>
      <c r="B73" s="65" t="s">
        <v>8</v>
      </c>
      <c r="C73" s="69">
        <v>0</v>
      </c>
      <c r="D73" s="69">
        <v>0</v>
      </c>
      <c r="E73" s="69">
        <v>2000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69">
        <v>0</v>
      </c>
      <c r="M73" s="69">
        <v>0</v>
      </c>
      <c r="N73" s="70">
        <v>0</v>
      </c>
      <c r="O73" s="69">
        <v>0</v>
      </c>
      <c r="P73" s="69">
        <v>0</v>
      </c>
      <c r="Q73" s="70">
        <v>0</v>
      </c>
      <c r="R73" s="69">
        <v>0</v>
      </c>
      <c r="S73" s="69">
        <v>0</v>
      </c>
      <c r="T73" s="70">
        <v>0</v>
      </c>
    </row>
    <row r="74" spans="1:20" ht="15">
      <c r="A74" s="49" t="s">
        <v>198</v>
      </c>
      <c r="B74" s="65" t="s">
        <v>88</v>
      </c>
      <c r="C74" s="69">
        <v>0</v>
      </c>
      <c r="D74" s="69">
        <v>0</v>
      </c>
      <c r="E74" s="69">
        <v>105.1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</row>
    <row r="75" spans="1:20">
      <c r="A75" s="68" t="s">
        <v>9</v>
      </c>
      <c r="B75" s="65" t="s">
        <v>10</v>
      </c>
      <c r="C75" s="69">
        <v>0</v>
      </c>
      <c r="D75" s="69">
        <v>0</v>
      </c>
      <c r="E75" s="69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69">
        <v>0</v>
      </c>
      <c r="M75" s="69">
        <v>0</v>
      </c>
      <c r="N75" s="70">
        <v>0</v>
      </c>
      <c r="O75" s="69">
        <v>0</v>
      </c>
      <c r="P75" s="69">
        <v>0</v>
      </c>
      <c r="Q75" s="70">
        <v>0</v>
      </c>
      <c r="R75" s="69">
        <v>0</v>
      </c>
      <c r="S75" s="69">
        <v>0</v>
      </c>
      <c r="T75" s="70">
        <v>0</v>
      </c>
    </row>
    <row r="76" spans="1:20" ht="25.5">
      <c r="A76" s="73" t="s">
        <v>181</v>
      </c>
      <c r="B76" s="65"/>
      <c r="C76" s="69"/>
      <c r="D76" s="69"/>
      <c r="E76" s="69"/>
      <c r="F76" s="70"/>
      <c r="G76" s="70"/>
      <c r="H76" s="70"/>
      <c r="I76" s="70"/>
      <c r="J76" s="70"/>
      <c r="K76" s="70"/>
      <c r="L76" s="69"/>
      <c r="M76" s="69"/>
      <c r="N76" s="70"/>
      <c r="O76" s="69"/>
      <c r="P76" s="69"/>
      <c r="Q76" s="70"/>
      <c r="R76" s="69"/>
      <c r="S76" s="69"/>
      <c r="T76" s="70"/>
    </row>
    <row r="77" spans="1:20">
      <c r="A77" s="73" t="s">
        <v>182</v>
      </c>
      <c r="B77" s="65"/>
      <c r="C77" s="69">
        <v>0</v>
      </c>
      <c r="D77" s="69">
        <v>0</v>
      </c>
      <c r="E77" s="69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69">
        <v>0</v>
      </c>
      <c r="M77" s="69">
        <v>0</v>
      </c>
      <c r="N77" s="70">
        <v>0</v>
      </c>
      <c r="O77" s="69">
        <v>0</v>
      </c>
      <c r="P77" s="69">
        <v>0</v>
      </c>
      <c r="Q77" s="70">
        <v>0</v>
      </c>
      <c r="R77" s="69">
        <v>0</v>
      </c>
      <c r="S77" s="69">
        <v>0</v>
      </c>
      <c r="T77" s="70">
        <v>0</v>
      </c>
    </row>
    <row r="78" spans="1:20">
      <c r="A78" s="73" t="s">
        <v>48</v>
      </c>
      <c r="B78" s="67"/>
      <c r="C78" s="69"/>
      <c r="D78" s="69"/>
      <c r="E78" s="69"/>
      <c r="F78" s="69"/>
      <c r="G78" s="69"/>
      <c r="H78" s="69"/>
      <c r="I78" s="69"/>
      <c r="J78" s="70"/>
      <c r="K78" s="70"/>
      <c r="L78" s="69"/>
      <c r="M78" s="69"/>
      <c r="N78" s="70"/>
      <c r="O78" s="69"/>
      <c r="P78" s="69"/>
      <c r="Q78" s="70"/>
      <c r="R78" s="69"/>
      <c r="S78" s="69"/>
      <c r="T78" s="70"/>
    </row>
    <row r="79" spans="1:20">
      <c r="A79" s="73" t="s">
        <v>49</v>
      </c>
      <c r="B79" s="67"/>
      <c r="C79" s="69"/>
      <c r="D79" s="69"/>
      <c r="E79" s="69"/>
      <c r="F79" s="69"/>
      <c r="G79" s="69"/>
      <c r="H79" s="69"/>
      <c r="I79" s="69"/>
      <c r="J79" s="70"/>
      <c r="K79" s="70"/>
      <c r="L79" s="69"/>
      <c r="M79" s="69"/>
      <c r="N79" s="70"/>
      <c r="O79" s="69"/>
      <c r="P79" s="69"/>
      <c r="Q79" s="70"/>
      <c r="R79" s="69"/>
      <c r="S79" s="69"/>
      <c r="T79" s="70"/>
    </row>
    <row r="80" spans="1:20">
      <c r="A80" s="73" t="s">
        <v>50</v>
      </c>
      <c r="B80" s="67"/>
      <c r="C80" s="69"/>
      <c r="D80" s="69"/>
      <c r="E80" s="69"/>
      <c r="F80" s="69"/>
      <c r="G80" s="69"/>
      <c r="H80" s="69"/>
      <c r="I80" s="69"/>
      <c r="J80" s="70"/>
      <c r="K80" s="70"/>
      <c r="L80" s="69"/>
      <c r="M80" s="69"/>
      <c r="N80" s="70"/>
      <c r="O80" s="69"/>
      <c r="P80" s="69"/>
      <c r="Q80" s="70"/>
      <c r="R80" s="69"/>
      <c r="S80" s="69"/>
      <c r="T80" s="70"/>
    </row>
    <row r="81" spans="1:20">
      <c r="A81" s="68" t="s">
        <v>51</v>
      </c>
      <c r="B81" s="65" t="s">
        <v>52</v>
      </c>
      <c r="C81" s="70">
        <v>500</v>
      </c>
      <c r="D81" s="70">
        <v>600</v>
      </c>
      <c r="E81" s="70">
        <v>800</v>
      </c>
      <c r="F81" s="70">
        <v>1800</v>
      </c>
      <c r="G81" s="70">
        <v>1800</v>
      </c>
      <c r="H81" s="70">
        <v>1800</v>
      </c>
      <c r="I81" s="70">
        <v>2100</v>
      </c>
      <c r="J81" s="70">
        <v>2100</v>
      </c>
      <c r="K81" s="70">
        <v>2100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</row>
    <row r="82" spans="1:20">
      <c r="A82" s="68" t="s">
        <v>53</v>
      </c>
      <c r="B82" s="65" t="s">
        <v>54</v>
      </c>
      <c r="C82" s="70">
        <v>0</v>
      </c>
      <c r="D82" s="70">
        <v>0</v>
      </c>
      <c r="E82" s="70">
        <v>0</v>
      </c>
      <c r="F82" s="70">
        <v>1000</v>
      </c>
      <c r="G82" s="70">
        <v>1000</v>
      </c>
      <c r="H82" s="70">
        <v>1000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</row>
    <row r="83" spans="1:20">
      <c r="A83" s="68" t="s">
        <v>55</v>
      </c>
      <c r="B83" s="65" t="s">
        <v>56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</row>
    <row r="84" spans="1:20">
      <c r="A84" s="68" t="s">
        <v>57</v>
      </c>
      <c r="B84" s="65" t="s">
        <v>58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</row>
    <row r="85" spans="1:20">
      <c r="A85" s="68" t="s">
        <v>59</v>
      </c>
      <c r="B85" s="65"/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</row>
    <row r="86" spans="1:20">
      <c r="A86" s="68" t="s">
        <v>60</v>
      </c>
      <c r="B86" s="65" t="s">
        <v>56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</row>
    <row r="87" spans="1:20">
      <c r="A87" s="68" t="s">
        <v>61</v>
      </c>
      <c r="B87" s="65"/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</row>
    <row r="88" spans="1:20" ht="22.5" customHeight="1">
      <c r="A88" s="74" t="s">
        <v>184</v>
      </c>
      <c r="B88" s="75"/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0">
        <v>0</v>
      </c>
      <c r="Q88" s="76">
        <v>0</v>
      </c>
      <c r="R88" s="76">
        <v>0</v>
      </c>
      <c r="S88" s="70">
        <v>0</v>
      </c>
      <c r="T88" s="76">
        <v>0</v>
      </c>
    </row>
    <row r="89" spans="1:20" hidden="1">
      <c r="A89" s="143"/>
      <c r="B89" s="77"/>
      <c r="C89" s="77"/>
      <c r="D89" s="77"/>
      <c r="E89" s="77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</row>
    <row r="90" spans="1:20" hidden="1">
      <c r="A90" s="143"/>
      <c r="B90" s="77"/>
      <c r="C90" s="78"/>
      <c r="D90" s="78"/>
      <c r="E90" s="78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1:20">
      <c r="A91" s="15"/>
      <c r="B91" s="6"/>
      <c r="C91" s="7"/>
      <c r="D91" s="7"/>
      <c r="E91" s="7"/>
      <c r="F91" s="7"/>
      <c r="G91" s="7"/>
      <c r="H91" s="7"/>
      <c r="I91" s="7"/>
    </row>
    <row r="92" spans="1:20">
      <c r="A92" s="142"/>
      <c r="C92" s="6"/>
      <c r="D92" s="6"/>
      <c r="E92" s="6"/>
      <c r="F92" s="6"/>
      <c r="G92" s="6"/>
      <c r="H92" s="6"/>
      <c r="I92" s="6"/>
    </row>
    <row r="93" spans="1:20">
      <c r="A93" s="142"/>
      <c r="C93" s="6"/>
      <c r="D93" s="6"/>
      <c r="E93" s="6"/>
      <c r="F93" s="6"/>
      <c r="G93" s="6"/>
      <c r="H93" s="6"/>
      <c r="I93" s="6"/>
    </row>
    <row r="94" spans="1:20">
      <c r="C94" s="6"/>
      <c r="D94" s="6"/>
      <c r="E94" s="6"/>
      <c r="F94" s="6"/>
      <c r="G94" s="6"/>
      <c r="H94" s="6"/>
      <c r="I94" s="6"/>
    </row>
    <row r="95" spans="1:20">
      <c r="C95" s="6"/>
      <c r="D95" s="6"/>
      <c r="E95" s="6"/>
      <c r="F95" s="6"/>
      <c r="G95" s="6"/>
      <c r="H95" s="6"/>
      <c r="I95" s="6"/>
    </row>
    <row r="103" spans="1:1">
      <c r="A103" s="15"/>
    </row>
  </sheetData>
  <mergeCells count="13">
    <mergeCell ref="O3:Q3"/>
    <mergeCell ref="R3:T3"/>
    <mergeCell ref="O89:Q89"/>
    <mergeCell ref="R89:T89"/>
    <mergeCell ref="L3:N3"/>
    <mergeCell ref="L89:N89"/>
    <mergeCell ref="A3:A4"/>
    <mergeCell ref="A92:A93"/>
    <mergeCell ref="F3:H3"/>
    <mergeCell ref="I3:K3"/>
    <mergeCell ref="A89:A90"/>
    <mergeCell ref="F89:H89"/>
    <mergeCell ref="I89:K89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rowBreaks count="2" manualBreakCount="2">
    <brk id="28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Normal="100" zoomScaleSheetLayoutView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C8" sqref="C8:T43"/>
    </sheetView>
  </sheetViews>
  <sheetFormatPr defaultRowHeight="14.25"/>
  <cols>
    <col min="1" max="1" width="34.5703125" style="20" customWidth="1"/>
    <col min="2" max="2" width="11.28515625" style="18" customWidth="1"/>
    <col min="3" max="3" width="9.42578125" style="18" customWidth="1"/>
    <col min="4" max="5" width="10.140625" style="18" customWidth="1"/>
    <col min="6" max="6" width="11.140625" style="18" customWidth="1"/>
    <col min="7" max="7" width="9.85546875" style="18" customWidth="1"/>
    <col min="8" max="8" width="9.28515625" style="18" customWidth="1"/>
    <col min="9" max="9" width="10.42578125" style="18" customWidth="1"/>
    <col min="10" max="10" width="9.85546875" style="18" customWidth="1"/>
    <col min="11" max="11" width="10" style="18" customWidth="1"/>
    <col min="12" max="12" width="11.140625" style="19" customWidth="1"/>
    <col min="13" max="14" width="10.5703125" style="19" bestFit="1" customWidth="1"/>
    <col min="15" max="15" width="11.140625" style="19" customWidth="1"/>
    <col min="16" max="16" width="11.28515625" style="19" customWidth="1"/>
    <col min="17" max="17" width="10.5703125" style="19" bestFit="1" customWidth="1"/>
    <col min="18" max="18" width="11.140625" style="19" customWidth="1"/>
    <col min="19" max="19" width="12.28515625" style="19" customWidth="1"/>
    <col min="20" max="20" width="10.5703125" style="19" bestFit="1" customWidth="1"/>
    <col min="21" max="16384" width="9.140625" style="23"/>
  </cols>
  <sheetData>
    <row r="1" spans="1:21">
      <c r="B1" s="19"/>
      <c r="C1" s="19"/>
      <c r="D1" s="17"/>
      <c r="E1" s="17"/>
      <c r="H1" s="17"/>
      <c r="I1" s="19"/>
      <c r="N1" s="26"/>
      <c r="Q1" s="26"/>
      <c r="T1" s="26" t="s">
        <v>62</v>
      </c>
    </row>
    <row r="2" spans="1:21">
      <c r="B2" s="19"/>
      <c r="C2" s="19"/>
      <c r="D2" s="19"/>
      <c r="E2" s="19"/>
      <c r="F2" s="19"/>
      <c r="G2" s="19"/>
      <c r="H2" s="19"/>
      <c r="I2" s="19"/>
    </row>
    <row r="3" spans="1:21" ht="15">
      <c r="A3" s="149"/>
      <c r="B3" s="150" t="s">
        <v>212</v>
      </c>
      <c r="C3" s="105">
        <v>2017</v>
      </c>
      <c r="D3" s="105">
        <v>2018</v>
      </c>
      <c r="E3" s="105">
        <v>2019</v>
      </c>
      <c r="F3" s="148">
        <v>2020</v>
      </c>
      <c r="G3" s="148"/>
      <c r="H3" s="148"/>
      <c r="I3" s="148">
        <v>2021</v>
      </c>
      <c r="J3" s="148"/>
      <c r="K3" s="148"/>
      <c r="L3" s="145">
        <v>2022</v>
      </c>
      <c r="M3" s="146"/>
      <c r="N3" s="147"/>
      <c r="O3" s="148">
        <v>2023</v>
      </c>
      <c r="P3" s="148"/>
      <c r="Q3" s="148"/>
      <c r="R3" s="148">
        <v>2024</v>
      </c>
      <c r="S3" s="148"/>
      <c r="T3" s="148"/>
      <c r="U3" s="106"/>
    </row>
    <row r="4" spans="1:21" ht="45">
      <c r="A4" s="149"/>
      <c r="B4" s="151"/>
      <c r="C4" s="107" t="s">
        <v>4</v>
      </c>
      <c r="D4" s="107" t="s">
        <v>4</v>
      </c>
      <c r="E4" s="107" t="s">
        <v>5</v>
      </c>
      <c r="F4" s="108" t="s">
        <v>195</v>
      </c>
      <c r="G4" s="108" t="s">
        <v>196</v>
      </c>
      <c r="H4" s="108" t="s">
        <v>197</v>
      </c>
      <c r="I4" s="108" t="s">
        <v>195</v>
      </c>
      <c r="J4" s="108" t="s">
        <v>196</v>
      </c>
      <c r="K4" s="108" t="s">
        <v>197</v>
      </c>
      <c r="L4" s="108" t="s">
        <v>195</v>
      </c>
      <c r="M4" s="108" t="s">
        <v>196</v>
      </c>
      <c r="N4" s="108" t="s">
        <v>197</v>
      </c>
      <c r="O4" s="108" t="s">
        <v>195</v>
      </c>
      <c r="P4" s="108" t="s">
        <v>196</v>
      </c>
      <c r="Q4" s="108" t="s">
        <v>197</v>
      </c>
      <c r="R4" s="108" t="s">
        <v>195</v>
      </c>
      <c r="S4" s="108" t="s">
        <v>196</v>
      </c>
      <c r="T4" s="108" t="s">
        <v>197</v>
      </c>
      <c r="U4" s="106"/>
    </row>
    <row r="5" spans="1:21" ht="15">
      <c r="A5" s="109" t="s">
        <v>63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6"/>
      <c r="P5" s="46"/>
      <c r="Q5" s="45"/>
      <c r="R5" s="46"/>
      <c r="S5" s="46"/>
      <c r="T5" s="45"/>
      <c r="U5" s="106"/>
    </row>
    <row r="6" spans="1:21" ht="29.25">
      <c r="A6" s="92" t="s">
        <v>270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6"/>
      <c r="P6" s="46"/>
      <c r="Q6" s="45"/>
      <c r="R6" s="46"/>
      <c r="S6" s="46"/>
      <c r="T6" s="45"/>
      <c r="U6" s="106"/>
    </row>
    <row r="7" spans="1:21" ht="15">
      <c r="A7" s="48" t="s">
        <v>64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5"/>
      <c r="O7" s="46"/>
      <c r="P7" s="46"/>
      <c r="Q7" s="45"/>
      <c r="R7" s="46"/>
      <c r="S7" s="46"/>
      <c r="T7" s="45"/>
      <c r="U7" s="106"/>
    </row>
    <row r="8" spans="1:21" ht="15">
      <c r="A8" s="48" t="s">
        <v>7</v>
      </c>
      <c r="B8" s="45" t="s">
        <v>8</v>
      </c>
      <c r="C8" s="114">
        <f t="shared" ref="C8" si="0">C13+C18+C23</f>
        <v>843801</v>
      </c>
      <c r="D8" s="114">
        <f t="shared" ref="D8:N8" si="1">D13+D18+D23</f>
        <v>847650</v>
      </c>
      <c r="E8" s="114">
        <f t="shared" si="1"/>
        <v>899565.20000000007</v>
      </c>
      <c r="F8" s="114">
        <f t="shared" si="1"/>
        <v>937701.63072000002</v>
      </c>
      <c r="G8" s="114">
        <f t="shared" si="1"/>
        <v>933438.77944000007</v>
      </c>
      <c r="H8" s="114">
        <f t="shared" si="1"/>
        <v>938558.67269136012</v>
      </c>
      <c r="I8" s="114">
        <f t="shared" si="1"/>
        <v>975951.14765279996</v>
      </c>
      <c r="J8" s="114">
        <f t="shared" si="1"/>
        <v>972071.24802176002</v>
      </c>
      <c r="K8" s="114">
        <f t="shared" si="1"/>
        <v>977862.9254834801</v>
      </c>
      <c r="L8" s="114">
        <f t="shared" si="1"/>
        <v>1023325.8494968775</v>
      </c>
      <c r="M8" s="114">
        <f t="shared" si="1"/>
        <v>1019542.4164477871</v>
      </c>
      <c r="N8" s="114">
        <f t="shared" si="1"/>
        <v>1025875.789245101</v>
      </c>
      <c r="O8" s="114">
        <f t="shared" ref="O8:T8" si="2">O13+O18+O23</f>
        <v>1065282.2093262495</v>
      </c>
      <c r="P8" s="114">
        <f t="shared" si="2"/>
        <v>1061971.6048557386</v>
      </c>
      <c r="Q8" s="114">
        <f t="shared" si="2"/>
        <v>1066910.8208149052</v>
      </c>
      <c r="R8" s="114">
        <f t="shared" si="2"/>
        <v>1107893.4976992996</v>
      </c>
      <c r="S8" s="114">
        <f t="shared" si="2"/>
        <v>1104450.4690499683</v>
      </c>
      <c r="T8" s="114">
        <f t="shared" si="2"/>
        <v>1109587.2536475013</v>
      </c>
      <c r="U8" s="106"/>
    </row>
    <row r="9" spans="1:21" ht="15">
      <c r="A9" s="48" t="s">
        <v>227</v>
      </c>
      <c r="B9" s="45" t="s">
        <v>8</v>
      </c>
      <c r="C9" s="114"/>
      <c r="D9" s="114">
        <f t="shared" ref="D9:N9" si="3">D14+D19+D24</f>
        <v>847650</v>
      </c>
      <c r="E9" s="114">
        <f t="shared" si="3"/>
        <v>855100</v>
      </c>
      <c r="F9" s="114">
        <f t="shared" si="3"/>
        <v>858720</v>
      </c>
      <c r="G9" s="114">
        <f t="shared" si="3"/>
        <v>858720</v>
      </c>
      <c r="H9" s="114">
        <f t="shared" si="3"/>
        <v>858720</v>
      </c>
      <c r="I9" s="114">
        <f t="shared" si="3"/>
        <v>860200</v>
      </c>
      <c r="J9" s="114">
        <f t="shared" si="3"/>
        <v>860620</v>
      </c>
      <c r="K9" s="114">
        <f t="shared" si="3"/>
        <v>860945</v>
      </c>
      <c r="L9" s="114">
        <f t="shared" si="3"/>
        <v>868100</v>
      </c>
      <c r="M9" s="114">
        <f t="shared" si="3"/>
        <v>868750</v>
      </c>
      <c r="N9" s="114">
        <f t="shared" si="3"/>
        <v>869230</v>
      </c>
      <c r="O9" s="114">
        <f t="shared" ref="O9:T9" si="4">O14+O19+O24</f>
        <v>868100</v>
      </c>
      <c r="P9" s="114">
        <f t="shared" si="4"/>
        <v>868750</v>
      </c>
      <c r="Q9" s="114">
        <f t="shared" si="4"/>
        <v>869230</v>
      </c>
      <c r="R9" s="114">
        <f t="shared" si="4"/>
        <v>868100</v>
      </c>
      <c r="S9" s="114">
        <f t="shared" si="4"/>
        <v>868750</v>
      </c>
      <c r="T9" s="114">
        <f t="shared" si="4"/>
        <v>869230</v>
      </c>
      <c r="U9" s="106"/>
    </row>
    <row r="10" spans="1:21" ht="15">
      <c r="A10" s="48" t="s">
        <v>202</v>
      </c>
      <c r="B10" s="45"/>
      <c r="C10" s="110"/>
      <c r="D10" s="110">
        <v>103.1</v>
      </c>
      <c r="E10" s="110">
        <v>105.2</v>
      </c>
      <c r="F10" s="110">
        <v>103.8</v>
      </c>
      <c r="G10" s="110">
        <v>103.6</v>
      </c>
      <c r="H10" s="110">
        <v>103.6</v>
      </c>
      <c r="I10" s="110">
        <v>103.9</v>
      </c>
      <c r="J10" s="110">
        <v>103.9</v>
      </c>
      <c r="K10" s="110">
        <v>103.9</v>
      </c>
      <c r="L10" s="110">
        <v>103.9</v>
      </c>
      <c r="M10" s="110">
        <v>103.9</v>
      </c>
      <c r="N10" s="110">
        <v>103.9</v>
      </c>
      <c r="O10" s="110">
        <v>104.1</v>
      </c>
      <c r="P10" s="110">
        <v>104</v>
      </c>
      <c r="Q10" s="110">
        <v>104</v>
      </c>
      <c r="R10" s="110">
        <v>104</v>
      </c>
      <c r="S10" s="110">
        <v>104</v>
      </c>
      <c r="T10" s="110">
        <v>104</v>
      </c>
      <c r="U10" s="106"/>
    </row>
    <row r="11" spans="1:21" ht="15">
      <c r="A11" s="48" t="s">
        <v>65</v>
      </c>
      <c r="B11" s="45" t="s">
        <v>10</v>
      </c>
      <c r="C11" s="114"/>
      <c r="D11" s="114">
        <f>D9/C8*100</f>
        <v>100.45615020603198</v>
      </c>
      <c r="E11" s="114">
        <f>E9/D9*100</f>
        <v>100.87890048958887</v>
      </c>
      <c r="F11" s="114">
        <f>F9/E9*100</f>
        <v>100.42334229914628</v>
      </c>
      <c r="G11" s="114">
        <f>G9/E9*100</f>
        <v>100.42334229914628</v>
      </c>
      <c r="H11" s="114">
        <f>H9/E9*100</f>
        <v>100.42334229914628</v>
      </c>
      <c r="I11" s="114">
        <f t="shared" ref="I11" si="5">I9/F9*100</f>
        <v>100.17234954350663</v>
      </c>
      <c r="J11" s="114">
        <f t="shared" ref="J11" si="6">J9/G9*100</f>
        <v>100.22125954909633</v>
      </c>
      <c r="K11" s="114">
        <f t="shared" ref="K11" si="7">K9/H9*100</f>
        <v>100.25910657723122</v>
      </c>
      <c r="L11" s="114">
        <f t="shared" ref="L11" si="8">L9/I9*100</f>
        <v>100.91839107184374</v>
      </c>
      <c r="M11" s="114">
        <f t="shared" ref="M11" si="9">M9/J9*100</f>
        <v>100.94466779763427</v>
      </c>
      <c r="N11" s="114">
        <f t="shared" ref="N11" si="10">N9/K9*100</f>
        <v>100.96231466586134</v>
      </c>
      <c r="O11" s="114">
        <f t="shared" ref="O11" si="11">O9/L9*100</f>
        <v>100</v>
      </c>
      <c r="P11" s="114">
        <f t="shared" ref="P11" si="12">P9/M9*100</f>
        <v>100</v>
      </c>
      <c r="Q11" s="114">
        <f t="shared" ref="Q11" si="13">Q9/N9*100</f>
        <v>100</v>
      </c>
      <c r="R11" s="114">
        <f t="shared" ref="R11" si="14">R9/O9*100</f>
        <v>100</v>
      </c>
      <c r="S11" s="114">
        <f t="shared" ref="S11" si="15">S9/P9*100</f>
        <v>100</v>
      </c>
      <c r="T11" s="114">
        <f t="shared" ref="T11" si="16">T9/Q9*100</f>
        <v>100</v>
      </c>
      <c r="U11" s="106"/>
    </row>
    <row r="12" spans="1:21" ht="15">
      <c r="A12" s="92" t="s">
        <v>208</v>
      </c>
      <c r="B12" s="4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4"/>
      <c r="O12" s="110"/>
      <c r="P12" s="110"/>
      <c r="Q12" s="114"/>
      <c r="R12" s="110"/>
      <c r="S12" s="110"/>
      <c r="T12" s="114"/>
      <c r="U12" s="106"/>
    </row>
    <row r="13" spans="1:21" ht="15">
      <c r="A13" s="48" t="s">
        <v>7</v>
      </c>
      <c r="B13" s="45" t="s">
        <v>8</v>
      </c>
      <c r="C13" s="114">
        <v>27000</v>
      </c>
      <c r="D13" s="114">
        <v>28000</v>
      </c>
      <c r="E13" s="114">
        <f>D13*E15*E16/100/100</f>
        <v>30508.000000000004</v>
      </c>
      <c r="F13" s="114">
        <f>E13*F15*F16/100/100</f>
        <v>31994.896800000002</v>
      </c>
      <c r="G13" s="114">
        <f>E13*G15*G16/100/100</f>
        <v>33073.72280000001</v>
      </c>
      <c r="H13" s="114">
        <f>G13*H15*H16/100/100</f>
        <v>34618.83589136001</v>
      </c>
      <c r="I13" s="114">
        <f t="shared" ref="I13" si="17">F13*I16*I15/100/100</f>
        <v>35398.367596800003</v>
      </c>
      <c r="J13" s="114">
        <f t="shared" ref="J13" si="18">G13*J16*J15/100/100</f>
        <v>36591.954172800019</v>
      </c>
      <c r="K13" s="114">
        <f t="shared" ref="K13" si="19">H13*K16*K15/100/100</f>
        <v>38301.429328431383</v>
      </c>
      <c r="L13" s="114">
        <f t="shared" ref="L13" si="20">I13*L16*L15/100/100</f>
        <v>38311.358263620008</v>
      </c>
      <c r="M13" s="114">
        <f t="shared" ref="M13" si="21">J13*M16*M15/100/100</f>
        <v>39603.167068270021</v>
      </c>
      <c r="N13" s="114">
        <f t="shared" ref="N13" si="22">K13*N16*N15/100/100</f>
        <v>41453.317783583552</v>
      </c>
      <c r="O13" s="114">
        <f t="shared" ref="O13" si="23">L13*O16*O15/100/100</f>
        <v>39882.123952428425</v>
      </c>
      <c r="P13" s="114">
        <f t="shared" ref="P13" si="24">M13*P16*P15/100/100</f>
        <v>42834.785501040853</v>
      </c>
      <c r="Q13" s="114">
        <f t="shared" ref="Q13" si="25">N13*Q16*Q15/100/100</f>
        <v>43111.450494926896</v>
      </c>
      <c r="R13" s="114">
        <f t="shared" ref="R13" si="26">O13*R16*R15/100/100</f>
        <v>41477.408910525563</v>
      </c>
      <c r="S13" s="114">
        <f t="shared" ref="S13" si="27">P13*S16*S15/100/100</f>
        <v>44548.176921082486</v>
      </c>
      <c r="T13" s="114">
        <f t="shared" ref="T13" si="28">Q13*T16*T15/100/100</f>
        <v>44835.908514723975</v>
      </c>
      <c r="U13" s="106"/>
    </row>
    <row r="14" spans="1:21" ht="15">
      <c r="A14" s="48" t="s">
        <v>227</v>
      </c>
      <c r="B14" s="45" t="s">
        <v>8</v>
      </c>
      <c r="C14" s="110"/>
      <c r="D14" s="110">
        <v>28000</v>
      </c>
      <c r="E14" s="110">
        <v>29000</v>
      </c>
      <c r="F14" s="110">
        <v>29300</v>
      </c>
      <c r="G14" s="110">
        <v>29300</v>
      </c>
      <c r="H14" s="110">
        <v>29300</v>
      </c>
      <c r="I14" s="110">
        <v>31200</v>
      </c>
      <c r="J14" s="110">
        <v>31200</v>
      </c>
      <c r="K14" s="110">
        <v>31200</v>
      </c>
      <c r="L14" s="110">
        <v>32500</v>
      </c>
      <c r="M14" s="110">
        <v>32500</v>
      </c>
      <c r="N14" s="114">
        <v>32500</v>
      </c>
      <c r="O14" s="110">
        <v>32500</v>
      </c>
      <c r="P14" s="110">
        <v>32500</v>
      </c>
      <c r="Q14" s="114">
        <v>32500</v>
      </c>
      <c r="R14" s="110">
        <v>32500</v>
      </c>
      <c r="S14" s="110">
        <v>32500</v>
      </c>
      <c r="T14" s="114">
        <v>32500</v>
      </c>
      <c r="U14" s="106"/>
    </row>
    <row r="15" spans="1:21" ht="15">
      <c r="A15" s="49" t="s">
        <v>198</v>
      </c>
      <c r="B15" s="45" t="s">
        <v>88</v>
      </c>
      <c r="C15" s="110"/>
      <c r="D15" s="110">
        <v>103.1</v>
      </c>
      <c r="E15" s="110">
        <v>105.2</v>
      </c>
      <c r="F15" s="110">
        <v>103.8</v>
      </c>
      <c r="G15" s="110">
        <v>103.6</v>
      </c>
      <c r="H15" s="110">
        <v>103.6</v>
      </c>
      <c r="I15" s="110">
        <v>103.9</v>
      </c>
      <c r="J15" s="110">
        <v>103.9</v>
      </c>
      <c r="K15" s="110">
        <v>103.9</v>
      </c>
      <c r="L15" s="110">
        <v>103.9</v>
      </c>
      <c r="M15" s="110">
        <v>103.9</v>
      </c>
      <c r="N15" s="110">
        <v>103.9</v>
      </c>
      <c r="O15" s="110">
        <v>104.1</v>
      </c>
      <c r="P15" s="110">
        <v>104</v>
      </c>
      <c r="Q15" s="110">
        <v>104</v>
      </c>
      <c r="R15" s="110">
        <v>104</v>
      </c>
      <c r="S15" s="110">
        <v>104</v>
      </c>
      <c r="T15" s="110">
        <v>104</v>
      </c>
      <c r="U15" s="106"/>
    </row>
    <row r="16" spans="1:21" ht="15">
      <c r="A16" s="48" t="s">
        <v>65</v>
      </c>
      <c r="B16" s="45" t="s">
        <v>10</v>
      </c>
      <c r="C16" s="114"/>
      <c r="D16" s="114">
        <f>D14/C13*100</f>
        <v>103.7037037037037</v>
      </c>
      <c r="E16" s="114">
        <f>E14/D14*100</f>
        <v>103.57142857142858</v>
      </c>
      <c r="F16" s="114">
        <f>F14/E14*100</f>
        <v>101.03448275862068</v>
      </c>
      <c r="G16" s="114">
        <f>G14/D14*100</f>
        <v>104.64285714285715</v>
      </c>
      <c r="H16" s="114">
        <f>H14/E14*100</f>
        <v>101.03448275862068</v>
      </c>
      <c r="I16" s="114">
        <f t="shared" ref="I16:N16" si="29">I14/F14*100</f>
        <v>106.48464163822527</v>
      </c>
      <c r="J16" s="114">
        <f t="shared" si="29"/>
        <v>106.48464163822527</v>
      </c>
      <c r="K16" s="114">
        <f t="shared" si="29"/>
        <v>106.48464163822527</v>
      </c>
      <c r="L16" s="114">
        <f t="shared" si="29"/>
        <v>104.16666666666667</v>
      </c>
      <c r="M16" s="114">
        <f t="shared" si="29"/>
        <v>104.16666666666667</v>
      </c>
      <c r="N16" s="114">
        <f t="shared" si="29"/>
        <v>104.16666666666667</v>
      </c>
      <c r="O16" s="114">
        <f t="shared" ref="O16" si="30">O14/L14*100</f>
        <v>100</v>
      </c>
      <c r="P16" s="114">
        <v>104</v>
      </c>
      <c r="Q16" s="114">
        <f t="shared" ref="Q16" si="31">Q14/N14*100</f>
        <v>100</v>
      </c>
      <c r="R16" s="114">
        <f t="shared" ref="R16" si="32">R14/O14*100</f>
        <v>100</v>
      </c>
      <c r="S16" s="114">
        <f t="shared" ref="S16" si="33">S14/P14*100</f>
        <v>100</v>
      </c>
      <c r="T16" s="114">
        <f t="shared" ref="T16" si="34">T14/Q14*100</f>
        <v>100</v>
      </c>
      <c r="U16" s="106"/>
    </row>
    <row r="17" spans="1:21" ht="15">
      <c r="A17" s="92" t="s">
        <v>66</v>
      </c>
      <c r="B17" s="4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4"/>
      <c r="O17" s="110"/>
      <c r="P17" s="110"/>
      <c r="Q17" s="114"/>
      <c r="R17" s="110"/>
      <c r="S17" s="110"/>
      <c r="T17" s="114"/>
      <c r="U17" s="106"/>
    </row>
    <row r="18" spans="1:21" ht="15">
      <c r="A18" s="48" t="s">
        <v>7</v>
      </c>
      <c r="B18" s="45" t="s">
        <v>8</v>
      </c>
      <c r="C18" s="114">
        <v>435526</v>
      </c>
      <c r="D18" s="114">
        <v>437500</v>
      </c>
      <c r="E18" s="114">
        <f>D18*E20*E21/100/100</f>
        <v>460670.8</v>
      </c>
      <c r="F18" s="114">
        <f>E18*F20*F21/100/100</f>
        <v>478198.12991999998</v>
      </c>
      <c r="G18" s="114">
        <f>E18*G20*G21/100/100</f>
        <v>477276.74624000001</v>
      </c>
      <c r="H18" s="114">
        <f>E18*H20*H21/100/100</f>
        <v>477254.94880000001</v>
      </c>
      <c r="I18" s="114">
        <f t="shared" ref="I18" si="35">F18*I21*I20/100/100</f>
        <v>496371.34049999987</v>
      </c>
      <c r="J18" s="114">
        <f t="shared" ref="J18" si="36">G18*J21*J20/100/100</f>
        <v>495890.53934336005</v>
      </c>
      <c r="K18" s="114">
        <f t="shared" ref="K18" si="37">H18*K21*K20/100/100</f>
        <v>496235.89752304857</v>
      </c>
      <c r="L18" s="114">
        <f t="shared" ref="L18" si="38">I18*L21*L20/100/100</f>
        <v>516437.10939359752</v>
      </c>
      <c r="M18" s="114">
        <f t="shared" ref="M18" si="39">J18*M21*M20/100/100</f>
        <v>516206.79833814013</v>
      </c>
      <c r="N18" s="114">
        <f t="shared" ref="N18" si="40">K18*N21*N20/100/100</f>
        <v>516747.93621499737</v>
      </c>
      <c r="O18" s="114">
        <f t="shared" ref="O18" si="41">L18*O21*O20/100/100</f>
        <v>537611.03087873501</v>
      </c>
      <c r="P18" s="114">
        <f t="shared" ref="P18" si="42">M18*P21*P20/100/100</f>
        <v>536855.0702716657</v>
      </c>
      <c r="Q18" s="114">
        <f t="shared" ref="Q18" si="43">N18*Q21*Q20/100/100</f>
        <v>537417.85366359737</v>
      </c>
      <c r="R18" s="114">
        <f t="shared" ref="R18" si="44">O18*R21*R20/100/100</f>
        <v>559115.47211388452</v>
      </c>
      <c r="S18" s="114">
        <f t="shared" ref="S18" si="45">P18*S21*S20/100/100</f>
        <v>558329.27308253234</v>
      </c>
      <c r="T18" s="114">
        <f t="shared" ref="T18" si="46">Q18*T21*T20/100/100</f>
        <v>558914.56781014125</v>
      </c>
      <c r="U18" s="106"/>
    </row>
    <row r="19" spans="1:21" ht="15">
      <c r="A19" s="48" t="s">
        <v>227</v>
      </c>
      <c r="B19" s="45" t="s">
        <v>8</v>
      </c>
      <c r="C19" s="110"/>
      <c r="D19" s="110">
        <v>437500</v>
      </c>
      <c r="E19" s="110">
        <v>437900</v>
      </c>
      <c r="F19" s="110">
        <v>437920</v>
      </c>
      <c r="G19" s="110">
        <v>437920</v>
      </c>
      <c r="H19" s="110">
        <v>437920</v>
      </c>
      <c r="I19" s="110">
        <v>437500</v>
      </c>
      <c r="J19" s="110">
        <v>437920</v>
      </c>
      <c r="K19" s="110">
        <v>438245</v>
      </c>
      <c r="L19" s="110">
        <v>438100</v>
      </c>
      <c r="M19" s="110">
        <v>438750</v>
      </c>
      <c r="N19" s="114">
        <v>439230</v>
      </c>
      <c r="O19" s="110">
        <v>438100</v>
      </c>
      <c r="P19" s="110">
        <v>438750</v>
      </c>
      <c r="Q19" s="114">
        <v>439230</v>
      </c>
      <c r="R19" s="110">
        <v>438100</v>
      </c>
      <c r="S19" s="110">
        <v>438750</v>
      </c>
      <c r="T19" s="114">
        <v>439230</v>
      </c>
      <c r="U19" s="106"/>
    </row>
    <row r="20" spans="1:21" ht="15">
      <c r="A20" s="49" t="s">
        <v>198</v>
      </c>
      <c r="B20" s="45" t="s">
        <v>88</v>
      </c>
      <c r="C20" s="110"/>
      <c r="D20" s="110">
        <v>103.1</v>
      </c>
      <c r="E20" s="110">
        <v>105.2</v>
      </c>
      <c r="F20" s="110">
        <v>103.8</v>
      </c>
      <c r="G20" s="110">
        <v>103.6</v>
      </c>
      <c r="H20" s="110">
        <v>103.6</v>
      </c>
      <c r="I20" s="110">
        <v>103.9</v>
      </c>
      <c r="J20" s="110">
        <v>103.9</v>
      </c>
      <c r="K20" s="110">
        <v>103.9</v>
      </c>
      <c r="L20" s="110">
        <v>103.9</v>
      </c>
      <c r="M20" s="110">
        <v>103.9</v>
      </c>
      <c r="N20" s="110">
        <v>103.9</v>
      </c>
      <c r="O20" s="110">
        <v>104.1</v>
      </c>
      <c r="P20" s="110">
        <v>104</v>
      </c>
      <c r="Q20" s="110">
        <v>104</v>
      </c>
      <c r="R20" s="110">
        <v>104</v>
      </c>
      <c r="S20" s="110">
        <v>104</v>
      </c>
      <c r="T20" s="110">
        <v>104</v>
      </c>
      <c r="U20" s="106"/>
    </row>
    <row r="21" spans="1:21" ht="15">
      <c r="A21" s="48" t="s">
        <v>65</v>
      </c>
      <c r="B21" s="45" t="s">
        <v>10</v>
      </c>
      <c r="C21" s="114"/>
      <c r="D21" s="114">
        <f>D18/C18*100</f>
        <v>100.45324504162782</v>
      </c>
      <c r="E21" s="114">
        <f>E19/D19*100</f>
        <v>100.09142857142857</v>
      </c>
      <c r="F21" s="114">
        <f>F19/E19*100</f>
        <v>100.00456725279744</v>
      </c>
      <c r="G21" s="114">
        <f>G19/E19*100</f>
        <v>100.00456725279744</v>
      </c>
      <c r="H21" s="114">
        <f>H19/G19*100</f>
        <v>100</v>
      </c>
      <c r="I21" s="114">
        <f t="shared" ref="I21:N21" si="47">I19/F19*100</f>
        <v>99.904092071611245</v>
      </c>
      <c r="J21" s="114">
        <f t="shared" si="47"/>
        <v>100</v>
      </c>
      <c r="K21" s="114">
        <f t="shared" si="47"/>
        <v>100.07421446839606</v>
      </c>
      <c r="L21" s="114">
        <f t="shared" si="47"/>
        <v>100.13714285714286</v>
      </c>
      <c r="M21" s="114">
        <f t="shared" si="47"/>
        <v>100.189532334673</v>
      </c>
      <c r="N21" s="114">
        <f t="shared" si="47"/>
        <v>100.22476012276238</v>
      </c>
      <c r="O21" s="114">
        <f t="shared" ref="O21" si="48">O19/L19*100</f>
        <v>100</v>
      </c>
      <c r="P21" s="114">
        <f t="shared" ref="P21" si="49">P19/M19*100</f>
        <v>100</v>
      </c>
      <c r="Q21" s="114">
        <f t="shared" ref="Q21" si="50">Q19/N19*100</f>
        <v>100</v>
      </c>
      <c r="R21" s="114">
        <f t="shared" ref="R21" si="51">R19/O19*100</f>
        <v>100</v>
      </c>
      <c r="S21" s="114">
        <f t="shared" ref="S21" si="52">S19/P19*100</f>
        <v>100</v>
      </c>
      <c r="T21" s="114">
        <f t="shared" ref="T21" si="53">T19/Q19*100</f>
        <v>100</v>
      </c>
      <c r="U21" s="106"/>
    </row>
    <row r="22" spans="1:21" ht="15">
      <c r="A22" s="92" t="s">
        <v>67</v>
      </c>
      <c r="B22" s="4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4"/>
      <c r="O22" s="110"/>
      <c r="P22" s="110"/>
      <c r="Q22" s="114"/>
      <c r="R22" s="110"/>
      <c r="S22" s="110"/>
      <c r="T22" s="114"/>
      <c r="U22" s="106"/>
    </row>
    <row r="23" spans="1:21" ht="15">
      <c r="A23" s="48" t="s">
        <v>7</v>
      </c>
      <c r="B23" s="45" t="s">
        <v>8</v>
      </c>
      <c r="C23" s="114">
        <v>381275</v>
      </c>
      <c r="D23" s="114">
        <v>382150</v>
      </c>
      <c r="E23" s="114">
        <f>D23*E25*E26/100/100</f>
        <v>408386.40000000008</v>
      </c>
      <c r="F23" s="114">
        <f>E23*F25*F26/100/100</f>
        <v>427508.60400000005</v>
      </c>
      <c r="G23" s="114">
        <f>E23*G25*G26/100/100</f>
        <v>423088.31040000007</v>
      </c>
      <c r="H23" s="114">
        <f>E23*H25*H26/100/100</f>
        <v>426684.88800000004</v>
      </c>
      <c r="I23" s="114">
        <f t="shared" ref="I23" si="54">F23*I26*I25/100/100</f>
        <v>444181.439556</v>
      </c>
      <c r="J23" s="114">
        <f t="shared" ref="J23" si="55">G23*J26*J25/100/100</f>
        <v>439588.75450560002</v>
      </c>
      <c r="K23" s="114">
        <f t="shared" ref="K23" si="56">H23*K26*K25/100/100</f>
        <v>443325.5986320001</v>
      </c>
      <c r="L23" s="114">
        <f t="shared" ref="L23" si="57">I23*L26*L25/100/100</f>
        <v>468577.38183965994</v>
      </c>
      <c r="M23" s="114">
        <f t="shared" ref="M23" si="58">J23*M26*M25/100/100</f>
        <v>463732.45104137697</v>
      </c>
      <c r="N23" s="114">
        <f t="shared" ref="N23" si="59">K23*N26*N25/100/100</f>
        <v>467674.53524652007</v>
      </c>
      <c r="O23" s="114">
        <f t="shared" ref="O23" si="60">L23*O26*O25/100/100</f>
        <v>487789.05449508602</v>
      </c>
      <c r="P23" s="114">
        <f t="shared" ref="P23" si="61">M23*P26*P25/100/100</f>
        <v>482281.74908303202</v>
      </c>
      <c r="Q23" s="114">
        <f t="shared" ref="Q23" si="62">N23*Q26*Q25/100/100</f>
        <v>486381.51665638085</v>
      </c>
      <c r="R23" s="114">
        <f t="shared" ref="R23" si="63">O23*R26*R25/100/100</f>
        <v>507300.61667488946</v>
      </c>
      <c r="S23" s="114">
        <f t="shared" ref="S23" si="64">P23*S26*S25/100/100</f>
        <v>501573.01904635335</v>
      </c>
      <c r="T23" s="114">
        <f t="shared" ref="T23" si="65">Q23*T26*T25/100/100</f>
        <v>505836.77732263604</v>
      </c>
      <c r="U23" s="111"/>
    </row>
    <row r="24" spans="1:21" ht="15">
      <c r="A24" s="48" t="s">
        <v>227</v>
      </c>
      <c r="B24" s="45" t="s">
        <v>8</v>
      </c>
      <c r="C24" s="110"/>
      <c r="D24" s="110">
        <v>382150</v>
      </c>
      <c r="E24" s="110">
        <v>388200</v>
      </c>
      <c r="F24" s="110">
        <v>391500</v>
      </c>
      <c r="G24" s="110">
        <v>391500</v>
      </c>
      <c r="H24" s="110">
        <v>391500</v>
      </c>
      <c r="I24" s="110">
        <v>391500</v>
      </c>
      <c r="J24" s="110">
        <v>391500</v>
      </c>
      <c r="K24" s="110">
        <v>391500</v>
      </c>
      <c r="L24" s="110">
        <v>397500</v>
      </c>
      <c r="M24" s="110">
        <v>397500</v>
      </c>
      <c r="N24" s="114">
        <v>397500</v>
      </c>
      <c r="O24" s="110">
        <v>397500</v>
      </c>
      <c r="P24" s="110">
        <v>397500</v>
      </c>
      <c r="Q24" s="114">
        <v>397500</v>
      </c>
      <c r="R24" s="110">
        <v>397500</v>
      </c>
      <c r="S24" s="110">
        <v>397500</v>
      </c>
      <c r="T24" s="114">
        <v>397500</v>
      </c>
      <c r="U24" s="111"/>
    </row>
    <row r="25" spans="1:21" ht="15">
      <c r="A25" s="49" t="s">
        <v>198</v>
      </c>
      <c r="B25" s="45" t="s">
        <v>88</v>
      </c>
      <c r="C25" s="110"/>
      <c r="D25" s="110">
        <v>103.1</v>
      </c>
      <c r="E25" s="110">
        <v>105.2</v>
      </c>
      <c r="F25" s="110">
        <v>103.8</v>
      </c>
      <c r="G25" s="110">
        <v>103.6</v>
      </c>
      <c r="H25" s="110">
        <v>103.6</v>
      </c>
      <c r="I25" s="110">
        <v>103.9</v>
      </c>
      <c r="J25" s="110">
        <v>103.9</v>
      </c>
      <c r="K25" s="110">
        <v>103.9</v>
      </c>
      <c r="L25" s="110">
        <v>103.9</v>
      </c>
      <c r="M25" s="110">
        <v>103.9</v>
      </c>
      <c r="N25" s="110">
        <v>103.9</v>
      </c>
      <c r="O25" s="110">
        <v>104.1</v>
      </c>
      <c r="P25" s="110">
        <v>104</v>
      </c>
      <c r="Q25" s="110">
        <v>104</v>
      </c>
      <c r="R25" s="110">
        <v>104</v>
      </c>
      <c r="S25" s="110">
        <v>104</v>
      </c>
      <c r="T25" s="110">
        <v>104</v>
      </c>
      <c r="U25" s="111"/>
    </row>
    <row r="26" spans="1:21" ht="15">
      <c r="A26" s="48" t="s">
        <v>65</v>
      </c>
      <c r="B26" s="45" t="s">
        <v>10</v>
      </c>
      <c r="C26" s="114"/>
      <c r="D26" s="114">
        <f>D24/C23*100</f>
        <v>100.2294931479903</v>
      </c>
      <c r="E26" s="114">
        <f>E24/D24*100</f>
        <v>101.58314797854247</v>
      </c>
      <c r="F26" s="114">
        <f>F24/E24*100</f>
        <v>100.8500772797527</v>
      </c>
      <c r="G26" s="114">
        <f>G24/F24*100</f>
        <v>100</v>
      </c>
      <c r="H26" s="114">
        <f>H24/E24*100</f>
        <v>100.8500772797527</v>
      </c>
      <c r="I26" s="114">
        <f t="shared" ref="I26:N26" si="66">I24/F24*100</f>
        <v>100</v>
      </c>
      <c r="J26" s="114">
        <f t="shared" si="66"/>
        <v>100</v>
      </c>
      <c r="K26" s="114">
        <f t="shared" si="66"/>
        <v>100</v>
      </c>
      <c r="L26" s="114">
        <f t="shared" si="66"/>
        <v>101.53256704980842</v>
      </c>
      <c r="M26" s="114">
        <f t="shared" si="66"/>
        <v>101.53256704980842</v>
      </c>
      <c r="N26" s="114">
        <f t="shared" si="66"/>
        <v>101.53256704980842</v>
      </c>
      <c r="O26" s="114">
        <f t="shared" ref="O26" si="67">O24/L24*100</f>
        <v>100</v>
      </c>
      <c r="P26" s="114">
        <f t="shared" ref="P26" si="68">P24/M24*100</f>
        <v>100</v>
      </c>
      <c r="Q26" s="114">
        <f t="shared" ref="Q26" si="69">Q24/N24*100</f>
        <v>100</v>
      </c>
      <c r="R26" s="114">
        <f t="shared" ref="R26" si="70">R24/O24*100</f>
        <v>100</v>
      </c>
      <c r="S26" s="114">
        <f t="shared" ref="S26" si="71">S24/P24*100</f>
        <v>100</v>
      </c>
      <c r="T26" s="114">
        <f t="shared" ref="T26" si="72">T24/Q24*100</f>
        <v>100</v>
      </c>
      <c r="U26" s="111"/>
    </row>
    <row r="27" spans="1:21" ht="29.25">
      <c r="A27" s="92" t="s">
        <v>271</v>
      </c>
      <c r="B27" s="45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4"/>
      <c r="O27" s="110"/>
      <c r="P27" s="110"/>
      <c r="Q27" s="114"/>
      <c r="R27" s="110"/>
      <c r="S27" s="110"/>
      <c r="T27" s="114"/>
      <c r="U27" s="106"/>
    </row>
    <row r="28" spans="1:21" ht="15">
      <c r="A28" s="48" t="s">
        <v>68</v>
      </c>
      <c r="B28" s="4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4"/>
      <c r="O28" s="110"/>
      <c r="P28" s="110"/>
      <c r="Q28" s="114"/>
      <c r="R28" s="110"/>
      <c r="S28" s="110"/>
      <c r="T28" s="114"/>
      <c r="U28" s="106"/>
    </row>
    <row r="29" spans="1:21" ht="15">
      <c r="A29" s="48" t="s">
        <v>7</v>
      </c>
      <c r="B29" s="45" t="s">
        <v>8</v>
      </c>
      <c r="C29" s="114">
        <f t="shared" ref="C29:N29" si="73">C34+C39</f>
        <v>37264.699999999997</v>
      </c>
      <c r="D29" s="114">
        <f t="shared" si="73"/>
        <v>40393.599999999999</v>
      </c>
      <c r="E29" s="114">
        <f t="shared" si="73"/>
        <v>43453.912000000004</v>
      </c>
      <c r="F29" s="114">
        <f t="shared" si="73"/>
        <v>45668.074284000002</v>
      </c>
      <c r="G29" s="114">
        <f t="shared" si="73"/>
        <v>45580.081848000002</v>
      </c>
      <c r="H29" s="114">
        <f t="shared" si="73"/>
        <v>45580.081848000002</v>
      </c>
      <c r="I29" s="114">
        <f t="shared" si="73"/>
        <v>48959.232619260016</v>
      </c>
      <c r="J29" s="114">
        <f t="shared" si="73"/>
        <v>48864.89883772</v>
      </c>
      <c r="K29" s="114">
        <f t="shared" si="73"/>
        <v>48864.89883772</v>
      </c>
      <c r="L29" s="114">
        <f t="shared" si="73"/>
        <v>52069.379599944179</v>
      </c>
      <c r="M29" s="114">
        <f t="shared" si="73"/>
        <v>51969.053242333481</v>
      </c>
      <c r="N29" s="114">
        <f t="shared" si="73"/>
        <v>51969.053242333481</v>
      </c>
      <c r="O29" s="114">
        <f t="shared" ref="O29:T29" si="74">O34+O39</f>
        <v>54756.438187498585</v>
      </c>
      <c r="P29" s="114">
        <f t="shared" si="74"/>
        <v>54598.435956920832</v>
      </c>
      <c r="Q29" s="114">
        <f t="shared" si="74"/>
        <v>54598.435956920832</v>
      </c>
      <c r="R29" s="114">
        <f t="shared" si="74"/>
        <v>57533.76057957828</v>
      </c>
      <c r="S29" s="114">
        <f t="shared" si="74"/>
        <v>57367.74425700499</v>
      </c>
      <c r="T29" s="114">
        <f t="shared" si="74"/>
        <v>57367.74425700499</v>
      </c>
      <c r="U29" s="106"/>
    </row>
    <row r="30" spans="1:21" ht="15">
      <c r="A30" s="48" t="s">
        <v>227</v>
      </c>
      <c r="B30" s="45" t="s">
        <v>8</v>
      </c>
      <c r="C30" s="114"/>
      <c r="D30" s="114">
        <f t="shared" ref="D30:N30" si="75">D35+D40</f>
        <v>39600</v>
      </c>
      <c r="E30" s="114">
        <f t="shared" si="75"/>
        <v>40500</v>
      </c>
      <c r="F30" s="114">
        <f t="shared" si="75"/>
        <v>41000</v>
      </c>
      <c r="G30" s="114">
        <f t="shared" si="75"/>
        <v>41000</v>
      </c>
      <c r="H30" s="114">
        <f t="shared" si="75"/>
        <v>41000</v>
      </c>
      <c r="I30" s="114">
        <f t="shared" si="75"/>
        <v>42300</v>
      </c>
      <c r="J30" s="114">
        <f t="shared" si="75"/>
        <v>42300</v>
      </c>
      <c r="K30" s="114">
        <f t="shared" si="75"/>
        <v>42300</v>
      </c>
      <c r="L30" s="114">
        <f t="shared" si="75"/>
        <v>43300</v>
      </c>
      <c r="M30" s="114">
        <f t="shared" si="75"/>
        <v>43300</v>
      </c>
      <c r="N30" s="114">
        <f t="shared" si="75"/>
        <v>43300</v>
      </c>
      <c r="O30" s="114">
        <f t="shared" ref="O30:T30" si="76">O35+O40</f>
        <v>43750</v>
      </c>
      <c r="P30" s="114">
        <f t="shared" si="76"/>
        <v>43750</v>
      </c>
      <c r="Q30" s="114">
        <f t="shared" si="76"/>
        <v>43750</v>
      </c>
      <c r="R30" s="114">
        <f t="shared" si="76"/>
        <v>44210</v>
      </c>
      <c r="S30" s="114">
        <f t="shared" si="76"/>
        <v>44210</v>
      </c>
      <c r="T30" s="114">
        <f t="shared" si="76"/>
        <v>44210</v>
      </c>
      <c r="U30" s="106"/>
    </row>
    <row r="31" spans="1:21" ht="15">
      <c r="A31" s="49" t="s">
        <v>198</v>
      </c>
      <c r="B31" s="45" t="s">
        <v>88</v>
      </c>
      <c r="C31" s="110"/>
      <c r="D31" s="110">
        <v>103.1</v>
      </c>
      <c r="E31" s="110">
        <v>105.2</v>
      </c>
      <c r="F31" s="110">
        <v>103.8</v>
      </c>
      <c r="G31" s="110">
        <v>103.6</v>
      </c>
      <c r="H31" s="110">
        <v>103.6</v>
      </c>
      <c r="I31" s="110">
        <v>103.9</v>
      </c>
      <c r="J31" s="110">
        <v>103.9</v>
      </c>
      <c r="K31" s="110">
        <v>103.9</v>
      </c>
      <c r="L31" s="110">
        <v>103.9</v>
      </c>
      <c r="M31" s="110">
        <v>103.9</v>
      </c>
      <c r="N31" s="110">
        <v>103.9</v>
      </c>
      <c r="O31" s="110">
        <v>104.1</v>
      </c>
      <c r="P31" s="110">
        <v>104</v>
      </c>
      <c r="Q31" s="110">
        <v>104</v>
      </c>
      <c r="R31" s="110">
        <v>104</v>
      </c>
      <c r="S31" s="110">
        <v>104</v>
      </c>
      <c r="T31" s="110">
        <v>104</v>
      </c>
      <c r="U31" s="106"/>
    </row>
    <row r="32" spans="1:21" ht="15">
      <c r="A32" s="48" t="s">
        <v>65</v>
      </c>
      <c r="B32" s="45" t="s">
        <v>10</v>
      </c>
      <c r="C32" s="114"/>
      <c r="D32" s="114">
        <f>D30/C29*100</f>
        <v>106.2667886766833</v>
      </c>
      <c r="E32" s="114">
        <f>E30/D30*100</f>
        <v>102.27272727272727</v>
      </c>
      <c r="F32" s="114">
        <f>F30/E30*100</f>
        <v>101.23456790123457</v>
      </c>
      <c r="G32" s="114">
        <f>G30/E30*100</f>
        <v>101.23456790123457</v>
      </c>
      <c r="H32" s="114">
        <f>H30/E30*100</f>
        <v>101.23456790123457</v>
      </c>
      <c r="I32" s="114">
        <f t="shared" ref="I32:N32" si="77">I30/F30*100</f>
        <v>103.17073170731707</v>
      </c>
      <c r="J32" s="114">
        <f t="shared" si="77"/>
        <v>103.17073170731707</v>
      </c>
      <c r="K32" s="114">
        <f t="shared" si="77"/>
        <v>103.17073170731707</v>
      </c>
      <c r="L32" s="114">
        <f t="shared" si="77"/>
        <v>102.36406619385343</v>
      </c>
      <c r="M32" s="114">
        <f t="shared" si="77"/>
        <v>102.36406619385343</v>
      </c>
      <c r="N32" s="114">
        <f t="shared" si="77"/>
        <v>102.36406619385343</v>
      </c>
      <c r="O32" s="114">
        <f t="shared" ref="O32" si="78">O30/L30*100</f>
        <v>101.03926096997691</v>
      </c>
      <c r="P32" s="114">
        <f t="shared" ref="P32" si="79">P30/M30*100</f>
        <v>101.03926096997691</v>
      </c>
      <c r="Q32" s="114">
        <f t="shared" ref="Q32" si="80">Q30/N30*100</f>
        <v>101.03926096997691</v>
      </c>
      <c r="R32" s="114">
        <f t="shared" ref="R32" si="81">R30/O30*100</f>
        <v>101.05142857142857</v>
      </c>
      <c r="S32" s="114">
        <f t="shared" ref="S32" si="82">S30/P30*100</f>
        <v>101.05142857142857</v>
      </c>
      <c r="T32" s="114">
        <f t="shared" ref="T32" si="83">T30/Q30*100</f>
        <v>101.05142857142857</v>
      </c>
      <c r="U32" s="106"/>
    </row>
    <row r="33" spans="1:21" ht="29.25">
      <c r="A33" s="92" t="s">
        <v>186</v>
      </c>
      <c r="B33" s="45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4"/>
      <c r="O33" s="110"/>
      <c r="P33" s="110"/>
      <c r="Q33" s="114"/>
      <c r="R33" s="110"/>
      <c r="S33" s="110"/>
      <c r="T33" s="114"/>
      <c r="U33" s="106"/>
    </row>
    <row r="34" spans="1:21" ht="15">
      <c r="A34" s="48" t="s">
        <v>7</v>
      </c>
      <c r="B34" s="45" t="s">
        <v>8</v>
      </c>
      <c r="C34" s="114">
        <v>12164.7</v>
      </c>
      <c r="D34" s="114">
        <v>14000</v>
      </c>
      <c r="E34" s="114">
        <f>D34*E36*E37/100/100</f>
        <v>15254.000000000002</v>
      </c>
      <c r="F34" s="114">
        <f>E34*F36*F37/100/100</f>
        <v>15833.652000000002</v>
      </c>
      <c r="G34" s="114">
        <f>E34*G36*G37/100/100</f>
        <v>15803.143999999998</v>
      </c>
      <c r="H34" s="114">
        <f>E34*H36*H37/100/100</f>
        <v>15803.143999999998</v>
      </c>
      <c r="I34" s="114">
        <f t="shared" ref="I34:N34" si="84">F34*I37*I36/100/100</f>
        <v>16791.533347200006</v>
      </c>
      <c r="J34" s="114">
        <f t="shared" si="84"/>
        <v>16759.179718399999</v>
      </c>
      <c r="K34" s="114">
        <f t="shared" si="84"/>
        <v>16759.179718399999</v>
      </c>
      <c r="L34" s="114">
        <f t="shared" si="84"/>
        <v>17917.927557139206</v>
      </c>
      <c r="M34" s="114">
        <f t="shared" si="84"/>
        <v>17883.403611942398</v>
      </c>
      <c r="N34" s="114">
        <f t="shared" si="84"/>
        <v>17883.403611942398</v>
      </c>
      <c r="O34" s="114">
        <f t="shared" ref="O34" si="85">L34*O37*O36/100/100</f>
        <v>19204.77661093861</v>
      </c>
      <c r="P34" s="114">
        <f t="shared" ref="P34" si="86">M34*P37*P36/100/100</f>
        <v>19149.360341314106</v>
      </c>
      <c r="Q34" s="114">
        <f t="shared" ref="Q34" si="87">N34*Q37*Q36/100/100</f>
        <v>19149.360341314106</v>
      </c>
      <c r="R34" s="114">
        <f t="shared" ref="R34" si="88">O34*R37*R36/100/100</f>
        <v>20560.032539955901</v>
      </c>
      <c r="S34" s="114">
        <f t="shared" ref="S34" si="89">P34*S37*S36/100/100</f>
        <v>20500.705616773997</v>
      </c>
      <c r="T34" s="114">
        <f t="shared" ref="T34" si="90">Q34*T37*T36/100/100</f>
        <v>20500.705616773997</v>
      </c>
      <c r="U34" s="106"/>
    </row>
    <row r="35" spans="1:21" ht="15">
      <c r="A35" s="48" t="s">
        <v>213</v>
      </c>
      <c r="B35" s="45" t="s">
        <v>8</v>
      </c>
      <c r="C35" s="110"/>
      <c r="D35" s="110">
        <v>14000</v>
      </c>
      <c r="E35" s="110">
        <v>14500</v>
      </c>
      <c r="F35" s="110">
        <v>14500</v>
      </c>
      <c r="G35" s="110">
        <v>14500</v>
      </c>
      <c r="H35" s="110">
        <v>14500</v>
      </c>
      <c r="I35" s="110">
        <v>14800</v>
      </c>
      <c r="J35" s="110">
        <v>14800</v>
      </c>
      <c r="K35" s="110">
        <v>14800</v>
      </c>
      <c r="L35" s="110">
        <v>15200</v>
      </c>
      <c r="M35" s="110">
        <v>15200</v>
      </c>
      <c r="N35" s="114">
        <v>15200</v>
      </c>
      <c r="O35" s="110">
        <v>15650</v>
      </c>
      <c r="P35" s="110">
        <v>15650</v>
      </c>
      <c r="Q35" s="114">
        <v>15650</v>
      </c>
      <c r="R35" s="110">
        <v>16110</v>
      </c>
      <c r="S35" s="110">
        <v>16110</v>
      </c>
      <c r="T35" s="114">
        <v>16110</v>
      </c>
      <c r="U35" s="106"/>
    </row>
    <row r="36" spans="1:21" ht="15">
      <c r="A36" s="49" t="s">
        <v>198</v>
      </c>
      <c r="B36" s="45" t="s">
        <v>88</v>
      </c>
      <c r="C36" s="110"/>
      <c r="D36" s="110">
        <v>103.1</v>
      </c>
      <c r="E36" s="110">
        <v>105.2</v>
      </c>
      <c r="F36" s="110">
        <v>103.8</v>
      </c>
      <c r="G36" s="110">
        <v>103.6</v>
      </c>
      <c r="H36" s="110">
        <v>103.6</v>
      </c>
      <c r="I36" s="110">
        <v>103.9</v>
      </c>
      <c r="J36" s="110">
        <v>103.9</v>
      </c>
      <c r="K36" s="110">
        <v>103.9</v>
      </c>
      <c r="L36" s="110">
        <v>103.9</v>
      </c>
      <c r="M36" s="110">
        <v>103.9</v>
      </c>
      <c r="N36" s="110">
        <v>103.9</v>
      </c>
      <c r="O36" s="110">
        <v>104.1</v>
      </c>
      <c r="P36" s="110">
        <v>104</v>
      </c>
      <c r="Q36" s="110">
        <v>104</v>
      </c>
      <c r="R36" s="110">
        <v>104</v>
      </c>
      <c r="S36" s="110">
        <v>104</v>
      </c>
      <c r="T36" s="110">
        <v>104</v>
      </c>
      <c r="U36" s="106"/>
    </row>
    <row r="37" spans="1:21" ht="15">
      <c r="A37" s="48" t="s">
        <v>65</v>
      </c>
      <c r="B37" s="45" t="s">
        <v>10</v>
      </c>
      <c r="C37" s="114"/>
      <c r="D37" s="114">
        <f>D35/C34*100</f>
        <v>115.08709627035603</v>
      </c>
      <c r="E37" s="114">
        <f>E35/D35*100</f>
        <v>103.57142857142858</v>
      </c>
      <c r="F37" s="114">
        <f>F35/E35*100</f>
        <v>100</v>
      </c>
      <c r="G37" s="114">
        <f>G35/E35*100</f>
        <v>100</v>
      </c>
      <c r="H37" s="114">
        <f>H35/E35*100</f>
        <v>100</v>
      </c>
      <c r="I37" s="114">
        <f t="shared" ref="I37:N37" si="91">I35/F35*100</f>
        <v>102.06896551724138</v>
      </c>
      <c r="J37" s="114">
        <f t="shared" si="91"/>
        <v>102.06896551724138</v>
      </c>
      <c r="K37" s="114">
        <f t="shared" si="91"/>
        <v>102.06896551724138</v>
      </c>
      <c r="L37" s="114">
        <f t="shared" si="91"/>
        <v>102.70270270270269</v>
      </c>
      <c r="M37" s="114">
        <f t="shared" si="91"/>
        <v>102.70270270270269</v>
      </c>
      <c r="N37" s="114">
        <f t="shared" si="91"/>
        <v>102.70270270270269</v>
      </c>
      <c r="O37" s="114">
        <f t="shared" ref="O37" si="92">O35/L35*100</f>
        <v>102.96052631578947</v>
      </c>
      <c r="P37" s="114">
        <f t="shared" ref="P37" si="93">P35/M35*100</f>
        <v>102.96052631578947</v>
      </c>
      <c r="Q37" s="114">
        <f t="shared" ref="Q37" si="94">Q35/N35*100</f>
        <v>102.96052631578947</v>
      </c>
      <c r="R37" s="114">
        <f t="shared" ref="R37" si="95">R35/O35*100</f>
        <v>102.93929712460064</v>
      </c>
      <c r="S37" s="114">
        <f t="shared" ref="S37" si="96">S35/P35*100</f>
        <v>102.93929712460064</v>
      </c>
      <c r="T37" s="114">
        <f t="shared" ref="T37" si="97">T35/Q35*100</f>
        <v>102.93929712460064</v>
      </c>
      <c r="U37" s="106"/>
    </row>
    <row r="38" spans="1:21" ht="29.25">
      <c r="A38" s="92" t="s">
        <v>69</v>
      </c>
      <c r="B38" s="4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4"/>
      <c r="O38" s="110"/>
      <c r="P38" s="110"/>
      <c r="Q38" s="114"/>
      <c r="R38" s="110"/>
      <c r="S38" s="110"/>
      <c r="T38" s="114"/>
      <c r="U38" s="106"/>
    </row>
    <row r="39" spans="1:21" ht="15">
      <c r="A39" s="48" t="s">
        <v>7</v>
      </c>
      <c r="B39" s="45" t="s">
        <v>8</v>
      </c>
      <c r="C39" s="114">
        <v>25100</v>
      </c>
      <c r="D39" s="114">
        <f>C39*D41*D42/100/100</f>
        <v>26393.599999999999</v>
      </c>
      <c r="E39" s="114">
        <f>D39*E41*E42/100/100</f>
        <v>28199.912</v>
      </c>
      <c r="F39" s="114">
        <f>E39*F41*F42/100/100</f>
        <v>29834.422284000004</v>
      </c>
      <c r="G39" s="114">
        <f>E39*G41*G42/100/100</f>
        <v>29776.937848000001</v>
      </c>
      <c r="H39" s="114">
        <f>E39*H41*H42/100/100</f>
        <v>29776.937848000001</v>
      </c>
      <c r="I39" s="114">
        <f t="shared" ref="I39:N39" si="98">F39*I42*I41/100/100</f>
        <v>32167.699272060006</v>
      </c>
      <c r="J39" s="114">
        <f t="shared" si="98"/>
        <v>32105.719119319998</v>
      </c>
      <c r="K39" s="114">
        <f t="shared" si="98"/>
        <v>32105.719119319998</v>
      </c>
      <c r="L39" s="114">
        <f t="shared" si="98"/>
        <v>34151.452042804973</v>
      </c>
      <c r="M39" s="114">
        <f t="shared" si="98"/>
        <v>34085.649630391083</v>
      </c>
      <c r="N39" s="114">
        <f t="shared" si="98"/>
        <v>34085.649630391083</v>
      </c>
      <c r="O39" s="114">
        <f t="shared" ref="O39" si="99">L39*O42*O41/100/100</f>
        <v>35551.661576559978</v>
      </c>
      <c r="P39" s="114">
        <f t="shared" ref="P39" si="100">M39*P42*P41/100/100</f>
        <v>35449.075615606729</v>
      </c>
      <c r="Q39" s="114">
        <f t="shared" ref="Q39" si="101">N39*Q42*Q41/100/100</f>
        <v>35449.075615606729</v>
      </c>
      <c r="R39" s="114">
        <f t="shared" ref="R39" si="102">O39*R42*R41/100/100</f>
        <v>36973.72803962238</v>
      </c>
      <c r="S39" s="114">
        <f t="shared" ref="S39" si="103">P39*S42*S41/100/100</f>
        <v>36867.038640230996</v>
      </c>
      <c r="T39" s="114">
        <f t="shared" ref="T39" si="104">Q39*T42*T41/100/100</f>
        <v>36867.038640230996</v>
      </c>
      <c r="U39" s="106"/>
    </row>
    <row r="40" spans="1:21" ht="15">
      <c r="A40" s="48" t="s">
        <v>213</v>
      </c>
      <c r="B40" s="45" t="s">
        <v>8</v>
      </c>
      <c r="C40" s="110"/>
      <c r="D40" s="110">
        <v>25600</v>
      </c>
      <c r="E40" s="110">
        <v>26000</v>
      </c>
      <c r="F40" s="110">
        <v>26500</v>
      </c>
      <c r="G40" s="110">
        <v>26500</v>
      </c>
      <c r="H40" s="110">
        <v>26500</v>
      </c>
      <c r="I40" s="110">
        <v>27500</v>
      </c>
      <c r="J40" s="110">
        <v>27500</v>
      </c>
      <c r="K40" s="110">
        <v>27500</v>
      </c>
      <c r="L40" s="110">
        <v>28100</v>
      </c>
      <c r="M40" s="110">
        <v>28100</v>
      </c>
      <c r="N40" s="114">
        <v>28100</v>
      </c>
      <c r="O40" s="110">
        <v>28100</v>
      </c>
      <c r="P40" s="110">
        <v>28100</v>
      </c>
      <c r="Q40" s="114">
        <v>28100</v>
      </c>
      <c r="R40" s="110">
        <v>28100</v>
      </c>
      <c r="S40" s="110">
        <v>28100</v>
      </c>
      <c r="T40" s="114">
        <v>28100</v>
      </c>
      <c r="U40" s="106"/>
    </row>
    <row r="41" spans="1:21" ht="15">
      <c r="A41" s="49" t="s">
        <v>198</v>
      </c>
      <c r="B41" s="45" t="s">
        <v>88</v>
      </c>
      <c r="C41" s="110"/>
      <c r="D41" s="110">
        <v>103.1</v>
      </c>
      <c r="E41" s="110">
        <v>105.2</v>
      </c>
      <c r="F41" s="110">
        <v>103.8</v>
      </c>
      <c r="G41" s="110">
        <v>103.6</v>
      </c>
      <c r="H41" s="110">
        <v>103.6</v>
      </c>
      <c r="I41" s="110">
        <v>103.9</v>
      </c>
      <c r="J41" s="110">
        <v>103.9</v>
      </c>
      <c r="K41" s="110">
        <v>103.9</v>
      </c>
      <c r="L41" s="110">
        <v>103.9</v>
      </c>
      <c r="M41" s="110">
        <v>103.9</v>
      </c>
      <c r="N41" s="110">
        <v>103.9</v>
      </c>
      <c r="O41" s="110">
        <v>104.1</v>
      </c>
      <c r="P41" s="110">
        <v>104</v>
      </c>
      <c r="Q41" s="110">
        <v>104</v>
      </c>
      <c r="R41" s="110">
        <v>104</v>
      </c>
      <c r="S41" s="110">
        <v>104</v>
      </c>
      <c r="T41" s="110">
        <v>104</v>
      </c>
      <c r="U41" s="106"/>
    </row>
    <row r="42" spans="1:21" ht="15">
      <c r="A42" s="48" t="s">
        <v>65</v>
      </c>
      <c r="B42" s="45" t="s">
        <v>10</v>
      </c>
      <c r="C42" s="114"/>
      <c r="D42" s="114">
        <f>D40/C39*100</f>
        <v>101.99203187250995</v>
      </c>
      <c r="E42" s="114">
        <f>E40/D40*100</f>
        <v>101.5625</v>
      </c>
      <c r="F42" s="114">
        <f>F40/E40*100</f>
        <v>101.92307692307692</v>
      </c>
      <c r="G42" s="114">
        <f>G40/E40*100</f>
        <v>101.92307692307692</v>
      </c>
      <c r="H42" s="114">
        <f>H40/E40*100</f>
        <v>101.92307692307692</v>
      </c>
      <c r="I42" s="114">
        <f t="shared" ref="I42:N42" si="105">I40/F40*100</f>
        <v>103.77358490566037</v>
      </c>
      <c r="J42" s="114">
        <f t="shared" si="105"/>
        <v>103.77358490566037</v>
      </c>
      <c r="K42" s="114">
        <f t="shared" si="105"/>
        <v>103.77358490566037</v>
      </c>
      <c r="L42" s="114">
        <f t="shared" si="105"/>
        <v>102.18181818181817</v>
      </c>
      <c r="M42" s="114">
        <f t="shared" si="105"/>
        <v>102.18181818181817</v>
      </c>
      <c r="N42" s="114">
        <f t="shared" si="105"/>
        <v>102.18181818181817</v>
      </c>
      <c r="O42" s="114">
        <f t="shared" ref="O42" si="106">O40/L40*100</f>
        <v>100</v>
      </c>
      <c r="P42" s="114">
        <f t="shared" ref="P42" si="107">P40/M40*100</f>
        <v>100</v>
      </c>
      <c r="Q42" s="114">
        <f t="shared" ref="Q42" si="108">Q40/N40*100</f>
        <v>100</v>
      </c>
      <c r="R42" s="114">
        <f t="shared" ref="R42" si="109">R40/O40*100</f>
        <v>100</v>
      </c>
      <c r="S42" s="114">
        <f t="shared" ref="S42" si="110">S40/P40*100</f>
        <v>100</v>
      </c>
      <c r="T42" s="114">
        <f t="shared" ref="T42" si="111">T40/Q40*100</f>
        <v>100</v>
      </c>
      <c r="U42" s="106"/>
    </row>
    <row r="43" spans="1:21" ht="15">
      <c r="A43" s="112"/>
      <c r="B43" s="113"/>
      <c r="C43" s="115"/>
      <c r="D43" s="115"/>
      <c r="E43" s="115"/>
      <c r="F43" s="115"/>
      <c r="G43" s="115"/>
      <c r="H43" s="115"/>
      <c r="I43" s="115"/>
      <c r="J43" s="116"/>
      <c r="K43" s="116"/>
      <c r="L43" s="115"/>
      <c r="M43" s="115"/>
      <c r="N43" s="115"/>
      <c r="O43" s="115"/>
      <c r="P43" s="115"/>
      <c r="Q43" s="115"/>
      <c r="R43" s="115"/>
      <c r="S43" s="115"/>
      <c r="T43" s="115"/>
      <c r="U43" s="106"/>
    </row>
    <row r="44" spans="1:21" ht="15">
      <c r="A44" s="27"/>
      <c r="B44" s="17"/>
      <c r="C44" s="17"/>
      <c r="D44" s="17"/>
      <c r="E44" s="17"/>
      <c r="F44" s="17"/>
      <c r="G44" s="17"/>
      <c r="H44" s="17"/>
      <c r="I44" s="17"/>
    </row>
  </sheetData>
  <mergeCells count="7">
    <mergeCell ref="L3:N3"/>
    <mergeCell ref="O3:Q3"/>
    <mergeCell ref="R3:T3"/>
    <mergeCell ref="A3:A4"/>
    <mergeCell ref="F3:H3"/>
    <mergeCell ref="I3:K3"/>
    <mergeCell ref="B3:B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3"/>
  <sheetViews>
    <sheetView view="pageBreakPreview" zoomScaleNormal="100" zoomScaleSheetLayoutView="100" workbookViewId="0">
      <pane xSplit="1" ySplit="3" topLeftCell="H104" activePane="bottomRight" state="frozen"/>
      <selection pane="topRight" activeCell="B1" sqref="B1"/>
      <selection pane="bottomLeft" activeCell="A4" sqref="A4"/>
      <selection pane="bottomRight" activeCell="C11" sqref="C11:T133"/>
    </sheetView>
  </sheetViews>
  <sheetFormatPr defaultRowHeight="14.25"/>
  <cols>
    <col min="1" max="1" width="38.42578125" style="20" customWidth="1"/>
    <col min="2" max="2" width="10.7109375" style="18" customWidth="1"/>
    <col min="3" max="3" width="12" style="43" customWidth="1"/>
    <col min="4" max="4" width="11.42578125" style="18" customWidth="1"/>
    <col min="5" max="5" width="9.28515625" style="18" customWidth="1"/>
    <col min="6" max="6" width="10" style="18" customWidth="1"/>
    <col min="7" max="9" width="9.5703125" style="18" customWidth="1"/>
    <col min="10" max="11" width="10.140625" style="18" customWidth="1"/>
    <col min="12" max="12" width="10" style="19" customWidth="1"/>
    <col min="13" max="14" width="9.7109375" style="19" customWidth="1"/>
    <col min="15" max="15" width="10" style="19" customWidth="1"/>
    <col min="16" max="17" width="9.7109375" style="19" customWidth="1"/>
    <col min="18" max="18" width="10" style="19" customWidth="1"/>
    <col min="19" max="20" width="9.7109375" style="19" customWidth="1"/>
    <col min="21" max="16384" width="9.140625" style="23"/>
  </cols>
  <sheetData>
    <row r="1" spans="1:20" ht="15">
      <c r="A1" s="81"/>
      <c r="B1" s="82"/>
      <c r="C1" s="82"/>
      <c r="D1" s="82"/>
      <c r="E1" s="82"/>
      <c r="F1" s="82"/>
      <c r="G1" s="83"/>
      <c r="H1" s="82"/>
      <c r="I1" s="82"/>
      <c r="J1" s="83"/>
      <c r="K1" s="83"/>
      <c r="L1" s="84"/>
      <c r="M1" s="84"/>
      <c r="N1" s="85"/>
      <c r="O1" s="84"/>
      <c r="P1" s="84"/>
      <c r="Q1" s="85"/>
      <c r="R1" s="84"/>
      <c r="S1" s="84"/>
      <c r="T1" s="85" t="s">
        <v>70</v>
      </c>
    </row>
    <row r="2" spans="1:20">
      <c r="A2" s="156"/>
      <c r="B2" s="33" t="s">
        <v>2</v>
      </c>
      <c r="C2" s="86">
        <v>2017</v>
      </c>
      <c r="D2" s="86">
        <v>2018</v>
      </c>
      <c r="E2" s="87">
        <v>2019</v>
      </c>
      <c r="F2" s="153">
        <v>2020</v>
      </c>
      <c r="G2" s="154"/>
      <c r="H2" s="155"/>
      <c r="I2" s="152">
        <v>2021</v>
      </c>
      <c r="J2" s="152"/>
      <c r="K2" s="152"/>
      <c r="L2" s="153">
        <v>2022</v>
      </c>
      <c r="M2" s="154"/>
      <c r="N2" s="155"/>
      <c r="O2" s="153">
        <v>2023</v>
      </c>
      <c r="P2" s="154"/>
      <c r="Q2" s="155"/>
      <c r="R2" s="152">
        <v>2024</v>
      </c>
      <c r="S2" s="152"/>
      <c r="T2" s="152"/>
    </row>
    <row r="3" spans="1:20" ht="57">
      <c r="A3" s="156"/>
      <c r="B3" s="33" t="s">
        <v>3</v>
      </c>
      <c r="C3" s="40" t="s">
        <v>4</v>
      </c>
      <c r="D3" s="40" t="s">
        <v>4</v>
      </c>
      <c r="E3" s="40" t="s">
        <v>5</v>
      </c>
      <c r="F3" s="88" t="s">
        <v>195</v>
      </c>
      <c r="G3" s="88" t="s">
        <v>196</v>
      </c>
      <c r="H3" s="88" t="s">
        <v>197</v>
      </c>
      <c r="I3" s="88" t="s">
        <v>195</v>
      </c>
      <c r="J3" s="88" t="s">
        <v>196</v>
      </c>
      <c r="K3" s="88" t="s">
        <v>197</v>
      </c>
      <c r="L3" s="89" t="s">
        <v>195</v>
      </c>
      <c r="M3" s="88" t="s">
        <v>196</v>
      </c>
      <c r="N3" s="88" t="s">
        <v>197</v>
      </c>
      <c r="O3" s="89" t="s">
        <v>195</v>
      </c>
      <c r="P3" s="88" t="s">
        <v>196</v>
      </c>
      <c r="Q3" s="88" t="s">
        <v>197</v>
      </c>
      <c r="R3" s="89" t="s">
        <v>195</v>
      </c>
      <c r="S3" s="88" t="s">
        <v>196</v>
      </c>
      <c r="T3" s="88" t="s">
        <v>197</v>
      </c>
    </row>
    <row r="4" spans="1:20">
      <c r="A4" s="39" t="s">
        <v>63</v>
      </c>
      <c r="B4" s="33"/>
      <c r="C4" s="33"/>
      <c r="D4" s="33"/>
      <c r="E4" s="33"/>
      <c r="F4" s="33"/>
      <c r="G4" s="33"/>
      <c r="H4" s="33"/>
      <c r="I4" s="33"/>
      <c r="J4" s="34"/>
      <c r="K4" s="34"/>
      <c r="L4" s="41"/>
      <c r="M4" s="34"/>
      <c r="N4" s="34"/>
      <c r="O4" s="41"/>
      <c r="P4" s="34"/>
      <c r="Q4" s="34"/>
      <c r="R4" s="41"/>
      <c r="S4" s="34"/>
      <c r="T4" s="34"/>
    </row>
    <row r="5" spans="1:20">
      <c r="A5" s="90" t="s">
        <v>71</v>
      </c>
      <c r="B5" s="33"/>
      <c r="C5" s="33" t="s">
        <v>0</v>
      </c>
      <c r="D5" s="33" t="s">
        <v>0</v>
      </c>
      <c r="E5" s="33"/>
      <c r="F5" s="33"/>
      <c r="G5" s="33"/>
      <c r="H5" s="33"/>
      <c r="I5" s="33"/>
      <c r="J5" s="34"/>
      <c r="K5" s="34"/>
      <c r="L5" s="41"/>
      <c r="M5" s="34"/>
      <c r="N5" s="34"/>
      <c r="O5" s="41"/>
      <c r="P5" s="34"/>
      <c r="Q5" s="34"/>
      <c r="R5" s="41"/>
      <c r="S5" s="34"/>
      <c r="T5" s="34"/>
    </row>
    <row r="6" spans="1:20">
      <c r="A6" s="90" t="s">
        <v>72</v>
      </c>
      <c r="B6" s="33"/>
      <c r="C6" s="33"/>
      <c r="D6" s="33"/>
      <c r="E6" s="33"/>
      <c r="F6" s="33"/>
      <c r="G6" s="33"/>
      <c r="H6" s="33"/>
      <c r="I6" s="33"/>
      <c r="J6" s="34"/>
      <c r="K6" s="34"/>
      <c r="L6" s="41"/>
      <c r="M6" s="34"/>
      <c r="N6" s="34"/>
      <c r="O6" s="41"/>
      <c r="P6" s="34"/>
      <c r="Q6" s="34"/>
      <c r="R6" s="41"/>
      <c r="S6" s="34"/>
      <c r="T6" s="34"/>
    </row>
    <row r="7" spans="1:20" ht="15">
      <c r="A7" s="91" t="s">
        <v>73</v>
      </c>
      <c r="B7" s="45"/>
      <c r="C7" s="45"/>
      <c r="D7" s="45"/>
      <c r="E7" s="45"/>
      <c r="F7" s="45"/>
      <c r="G7" s="45"/>
      <c r="H7" s="45"/>
      <c r="I7" s="45"/>
      <c r="J7" s="46"/>
      <c r="K7" s="46"/>
      <c r="L7" s="47"/>
      <c r="M7" s="46"/>
      <c r="N7" s="46"/>
      <c r="O7" s="47"/>
      <c r="P7" s="46"/>
      <c r="Q7" s="46"/>
      <c r="R7" s="47"/>
      <c r="S7" s="46"/>
      <c r="T7" s="46"/>
    </row>
    <row r="8" spans="1:20" ht="15">
      <c r="A8" s="91" t="s">
        <v>74</v>
      </c>
      <c r="B8" s="45"/>
      <c r="C8" s="45"/>
      <c r="D8" s="45"/>
      <c r="E8" s="45"/>
      <c r="F8" s="45"/>
      <c r="G8" s="45"/>
      <c r="H8" s="45"/>
      <c r="I8" s="45"/>
      <c r="J8" s="46"/>
      <c r="K8" s="46"/>
      <c r="L8" s="47"/>
      <c r="M8" s="46"/>
      <c r="N8" s="46"/>
      <c r="O8" s="47"/>
      <c r="P8" s="46"/>
      <c r="Q8" s="46"/>
      <c r="R8" s="47"/>
      <c r="S8" s="46"/>
      <c r="T8" s="46"/>
    </row>
    <row r="9" spans="1:20" ht="15">
      <c r="A9" s="92" t="s">
        <v>75</v>
      </c>
      <c r="B9" s="45"/>
      <c r="C9" s="45"/>
      <c r="D9" s="45"/>
      <c r="E9" s="45"/>
      <c r="F9" s="45"/>
      <c r="G9" s="45"/>
      <c r="H9" s="45"/>
      <c r="I9" s="45"/>
      <c r="J9" s="46"/>
      <c r="K9" s="46"/>
      <c r="L9" s="47"/>
      <c r="M9" s="46"/>
      <c r="N9" s="46"/>
      <c r="O9" s="47"/>
      <c r="P9" s="46"/>
      <c r="Q9" s="46"/>
      <c r="R9" s="47"/>
      <c r="S9" s="46"/>
      <c r="T9" s="46"/>
    </row>
    <row r="10" spans="1:20" ht="15">
      <c r="A10" s="48" t="s">
        <v>68</v>
      </c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47"/>
      <c r="M10" s="46"/>
      <c r="N10" s="46"/>
      <c r="O10" s="47"/>
      <c r="P10" s="46"/>
      <c r="Q10" s="46"/>
      <c r="R10" s="47"/>
      <c r="S10" s="46"/>
      <c r="T10" s="46"/>
    </row>
    <row r="11" spans="1:20" ht="15">
      <c r="A11" s="48" t="s">
        <v>7</v>
      </c>
      <c r="B11" s="45" t="s">
        <v>8</v>
      </c>
      <c r="C11" s="114">
        <f t="shared" ref="C11:T11" si="0">C18+C34+C44+C64+C79+C94+C104+C109+C124</f>
        <v>139236.80000000002</v>
      </c>
      <c r="D11" s="114">
        <f t="shared" si="0"/>
        <v>122952.4</v>
      </c>
      <c r="E11" s="114">
        <f t="shared" si="0"/>
        <v>130844.0877</v>
      </c>
      <c r="F11" s="114">
        <f t="shared" si="0"/>
        <v>137639.46408437341</v>
      </c>
      <c r="G11" s="114">
        <f t="shared" si="0"/>
        <v>136982.16005340693</v>
      </c>
      <c r="H11" s="114">
        <f t="shared" si="0"/>
        <v>136982.16005340693</v>
      </c>
      <c r="I11" s="114">
        <f t="shared" si="0"/>
        <v>153225.5231013443</v>
      </c>
      <c r="J11" s="114">
        <f t="shared" si="0"/>
        <v>152493.78707889278</v>
      </c>
      <c r="K11" s="114">
        <f t="shared" si="0"/>
        <v>152493.78707889278</v>
      </c>
      <c r="L11" s="114">
        <f t="shared" si="0"/>
        <v>163144.05856165427</v>
      </c>
      <c r="M11" s="114">
        <f t="shared" si="0"/>
        <v>163115.08042869862</v>
      </c>
      <c r="N11" s="114">
        <f t="shared" si="0"/>
        <v>163789.83950733059</v>
      </c>
      <c r="O11" s="114">
        <f t="shared" si="0"/>
        <v>174410.66966693444</v>
      </c>
      <c r="P11" s="114">
        <f t="shared" si="0"/>
        <v>174229.0505230212</v>
      </c>
      <c r="Q11" s="114">
        <f t="shared" si="0"/>
        <v>175367.25385692925</v>
      </c>
      <c r="R11" s="114">
        <f t="shared" si="0"/>
        <v>186106.73557680438</v>
      </c>
      <c r="S11" s="114">
        <f t="shared" si="0"/>
        <v>185883.42042805778</v>
      </c>
      <c r="T11" s="114">
        <f t="shared" si="0"/>
        <v>186849.87203539727</v>
      </c>
    </row>
    <row r="12" spans="1:20" ht="15">
      <c r="A12" s="48" t="s">
        <v>227</v>
      </c>
      <c r="B12" s="45" t="s">
        <v>8</v>
      </c>
      <c r="C12" s="114"/>
      <c r="D12" s="114">
        <f>D19+D35+D45+D65+D80+D95+D105+D110+D125</f>
        <v>122952.4</v>
      </c>
      <c r="E12" s="114">
        <f t="shared" ref="E12:T12" si="1">E19+E35+E45+E65+E80+E95+E105+E110+E125</f>
        <v>125089.95</v>
      </c>
      <c r="F12" s="114">
        <f t="shared" si="1"/>
        <v>128557.57999999999</v>
      </c>
      <c r="G12" s="114">
        <f t="shared" si="1"/>
        <v>128557.57999999999</v>
      </c>
      <c r="H12" s="114">
        <f t="shared" si="1"/>
        <v>128557.57999999999</v>
      </c>
      <c r="I12" s="114">
        <f t="shared" si="1"/>
        <v>136892.69</v>
      </c>
      <c r="J12" s="114">
        <f t="shared" si="1"/>
        <v>136892.69</v>
      </c>
      <c r="K12" s="114">
        <f t="shared" si="1"/>
        <v>136892.69</v>
      </c>
      <c r="L12" s="114">
        <f t="shared" si="1"/>
        <v>139685</v>
      </c>
      <c r="M12" s="114">
        <f t="shared" si="1"/>
        <v>140185.4</v>
      </c>
      <c r="N12" s="114">
        <f t="shared" si="1"/>
        <v>140753.4</v>
      </c>
      <c r="O12" s="114">
        <f t="shared" si="1"/>
        <v>143237.69999999998</v>
      </c>
      <c r="P12" s="114">
        <f t="shared" si="1"/>
        <v>143629.39999999997</v>
      </c>
      <c r="Q12" s="114">
        <f t="shared" si="1"/>
        <v>144548.89999999997</v>
      </c>
      <c r="R12" s="114">
        <f t="shared" si="1"/>
        <v>146751.5</v>
      </c>
      <c r="S12" s="114">
        <f t="shared" si="1"/>
        <v>147130.1</v>
      </c>
      <c r="T12" s="114">
        <f t="shared" si="1"/>
        <v>147880.1</v>
      </c>
    </row>
    <row r="13" spans="1:20" ht="15">
      <c r="A13" s="48" t="s">
        <v>199</v>
      </c>
      <c r="B13" s="45"/>
      <c r="C13" s="114"/>
      <c r="D13" s="114">
        <v>103.9</v>
      </c>
      <c r="E13" s="114">
        <v>104.6</v>
      </c>
      <c r="F13" s="114">
        <v>104.7</v>
      </c>
      <c r="G13" s="114">
        <v>104.2</v>
      </c>
      <c r="H13" s="114">
        <v>104.2</v>
      </c>
      <c r="I13" s="114">
        <v>104.4</v>
      </c>
      <c r="J13" s="114">
        <v>104.4</v>
      </c>
      <c r="K13" s="114">
        <v>104.4</v>
      </c>
      <c r="L13" s="117">
        <v>104.3</v>
      </c>
      <c r="M13" s="114">
        <v>104.4</v>
      </c>
      <c r="N13" s="114">
        <v>104.4</v>
      </c>
      <c r="O13" s="117">
        <v>104.2</v>
      </c>
      <c r="P13" s="114">
        <v>104.2</v>
      </c>
      <c r="Q13" s="114">
        <v>104.2</v>
      </c>
      <c r="R13" s="117">
        <v>104.1</v>
      </c>
      <c r="S13" s="114">
        <v>104.1</v>
      </c>
      <c r="T13" s="114">
        <v>104.1</v>
      </c>
    </row>
    <row r="14" spans="1:20" ht="15">
      <c r="A14" s="49" t="s">
        <v>9</v>
      </c>
      <c r="B14" s="45" t="s">
        <v>10</v>
      </c>
      <c r="C14" s="114"/>
      <c r="D14" s="114">
        <f>D12/C11*100</f>
        <v>88.304528687818149</v>
      </c>
      <c r="E14" s="114">
        <f>E12/D11*100</f>
        <v>101.73851832091118</v>
      </c>
      <c r="F14" s="114">
        <f>F12/E12*100</f>
        <v>102.7721091902267</v>
      </c>
      <c r="G14" s="114">
        <f>G12/E12*100</f>
        <v>102.7721091902267</v>
      </c>
      <c r="H14" s="114">
        <f>H12/E12*100</f>
        <v>102.7721091902267</v>
      </c>
      <c r="I14" s="114">
        <f t="shared" ref="I14" si="2">I12/F12*100</f>
        <v>106.4835616849664</v>
      </c>
      <c r="J14" s="114">
        <f t="shared" ref="J14" si="3">J12/G12*100</f>
        <v>106.4835616849664</v>
      </c>
      <c r="K14" s="114">
        <f t="shared" ref="K14" si="4">K12/H12*100</f>
        <v>106.4835616849664</v>
      </c>
      <c r="L14" s="117">
        <f t="shared" ref="L14" si="5">L12/I12*100</f>
        <v>102.03978021032387</v>
      </c>
      <c r="M14" s="114">
        <f t="shared" ref="M14" si="6">M12/J12*100</f>
        <v>102.40532200806338</v>
      </c>
      <c r="N14" s="114">
        <f t="shared" ref="N14" si="7">N12/K12*100</f>
        <v>102.82024555146079</v>
      </c>
      <c r="O14" s="117">
        <f t="shared" ref="O14" si="8">O12/L12*100</f>
        <v>102.54336542935891</v>
      </c>
      <c r="P14" s="114">
        <f t="shared" ref="P14" si="9">P12/M12*100</f>
        <v>102.45674656561951</v>
      </c>
      <c r="Q14" s="114">
        <f t="shared" ref="Q14" si="10">Q12/N12*100</f>
        <v>102.69656008309566</v>
      </c>
      <c r="R14" s="117">
        <f t="shared" ref="R14" si="11">R12/O12*100</f>
        <v>102.45312511999288</v>
      </c>
      <c r="S14" s="114">
        <f t="shared" ref="S14" si="12">S12/P12*100</f>
        <v>102.43731436600029</v>
      </c>
      <c r="T14" s="114">
        <f t="shared" ref="T14" si="13">T12/Q12*100</f>
        <v>102.30454884125722</v>
      </c>
    </row>
    <row r="15" spans="1:20" ht="15">
      <c r="A15" s="91" t="s">
        <v>76</v>
      </c>
      <c r="B15" s="45"/>
      <c r="C15" s="114"/>
      <c r="D15" s="114"/>
      <c r="E15" s="114"/>
      <c r="F15" s="114"/>
      <c r="G15" s="114"/>
      <c r="H15" s="114"/>
      <c r="I15" s="114"/>
      <c r="J15" s="110"/>
      <c r="K15" s="110"/>
      <c r="L15" s="117"/>
      <c r="M15" s="110"/>
      <c r="N15" s="110"/>
      <c r="O15" s="117"/>
      <c r="P15" s="110"/>
      <c r="Q15" s="110"/>
      <c r="R15" s="117"/>
      <c r="S15" s="110"/>
      <c r="T15" s="110"/>
    </row>
    <row r="16" spans="1:20" ht="15">
      <c r="A16" s="91" t="s">
        <v>236</v>
      </c>
      <c r="B16" s="45"/>
      <c r="C16" s="114"/>
      <c r="D16" s="114"/>
      <c r="E16" s="114"/>
      <c r="F16" s="114"/>
      <c r="G16" s="114"/>
      <c r="H16" s="114"/>
      <c r="I16" s="114"/>
      <c r="J16" s="110"/>
      <c r="K16" s="110"/>
      <c r="L16" s="117"/>
      <c r="M16" s="110"/>
      <c r="N16" s="110"/>
      <c r="O16" s="117"/>
      <c r="P16" s="110"/>
      <c r="Q16" s="110"/>
      <c r="R16" s="117"/>
      <c r="S16" s="110"/>
      <c r="T16" s="110"/>
    </row>
    <row r="17" spans="1:20" ht="15">
      <c r="A17" s="48" t="s">
        <v>64</v>
      </c>
      <c r="B17" s="45"/>
      <c r="C17" s="114"/>
      <c r="D17" s="114"/>
      <c r="E17" s="114"/>
      <c r="F17" s="114"/>
      <c r="G17" s="114"/>
      <c r="H17" s="114"/>
      <c r="I17" s="114"/>
      <c r="J17" s="110"/>
      <c r="K17" s="110"/>
      <c r="L17" s="117"/>
      <c r="M17" s="110"/>
      <c r="N17" s="110"/>
      <c r="O17" s="117"/>
      <c r="P17" s="110"/>
      <c r="Q17" s="110"/>
      <c r="R17" s="117"/>
      <c r="S17" s="110"/>
      <c r="T17" s="110"/>
    </row>
    <row r="18" spans="1:20" ht="15">
      <c r="A18" s="48" t="s">
        <v>7</v>
      </c>
      <c r="B18" s="45" t="s">
        <v>8</v>
      </c>
      <c r="C18" s="114">
        <f>C23+C28</f>
        <v>1284.9000000000001</v>
      </c>
      <c r="D18" s="114">
        <f t="shared" ref="D18:T18" si="14">D23+D28</f>
        <v>1310.7</v>
      </c>
      <c r="E18" s="114">
        <f t="shared" si="14"/>
        <v>1371.5152</v>
      </c>
      <c r="F18" s="114">
        <f t="shared" si="14"/>
        <v>1545.4926143999999</v>
      </c>
      <c r="G18" s="114">
        <f t="shared" si="14"/>
        <v>1538.1120384000001</v>
      </c>
      <c r="H18" s="114">
        <f t="shared" si="14"/>
        <v>1538.1120384000001</v>
      </c>
      <c r="I18" s="114">
        <f t="shared" si="14"/>
        <v>1728.5152117103999</v>
      </c>
      <c r="J18" s="114">
        <f t="shared" si="14"/>
        <v>1720.2606022944001</v>
      </c>
      <c r="K18" s="114">
        <f t="shared" si="14"/>
        <v>1720.2606022944001</v>
      </c>
      <c r="L18" s="114">
        <f t="shared" si="14"/>
        <v>1803.5568736982493</v>
      </c>
      <c r="M18" s="114">
        <f t="shared" si="14"/>
        <v>1796.6648424699652</v>
      </c>
      <c r="N18" s="114">
        <f t="shared" si="14"/>
        <v>1796.6648424699652</v>
      </c>
      <c r="O18" s="114">
        <f t="shared" si="14"/>
        <v>1880.051821609019</v>
      </c>
      <c r="P18" s="114">
        <f t="shared" si="14"/>
        <v>1872.8674760226486</v>
      </c>
      <c r="Q18" s="114">
        <f t="shared" si="14"/>
        <v>1872.8674760226486</v>
      </c>
      <c r="R18" s="114">
        <f t="shared" si="14"/>
        <v>1957.910073438265</v>
      </c>
      <c r="S18" s="114">
        <f t="shared" si="14"/>
        <v>1950.4282038254487</v>
      </c>
      <c r="T18" s="114">
        <f t="shared" si="14"/>
        <v>1950.4282038254487</v>
      </c>
    </row>
    <row r="19" spans="1:20" ht="15">
      <c r="A19" s="48" t="s">
        <v>227</v>
      </c>
      <c r="B19" s="45" t="s">
        <v>8</v>
      </c>
      <c r="C19" s="114"/>
      <c r="D19" s="114">
        <f>D24+D29</f>
        <v>1310.7</v>
      </c>
      <c r="E19" s="114">
        <f t="shared" ref="E19:T19" si="15">E24+E29</f>
        <v>1311.2</v>
      </c>
      <c r="F19" s="114">
        <f t="shared" si="15"/>
        <v>1411.2</v>
      </c>
      <c r="G19" s="114">
        <f t="shared" si="15"/>
        <v>1411.2</v>
      </c>
      <c r="H19" s="114">
        <f t="shared" si="15"/>
        <v>1411.2</v>
      </c>
      <c r="I19" s="114">
        <f t="shared" si="15"/>
        <v>1511.8</v>
      </c>
      <c r="J19" s="114">
        <f t="shared" si="15"/>
        <v>1511.8</v>
      </c>
      <c r="K19" s="114">
        <f t="shared" si="15"/>
        <v>1511.8</v>
      </c>
      <c r="L19" s="114">
        <f t="shared" si="15"/>
        <v>1512.4</v>
      </c>
      <c r="M19" s="114">
        <f t="shared" si="15"/>
        <v>1512.4</v>
      </c>
      <c r="N19" s="114">
        <f t="shared" si="15"/>
        <v>1512.4</v>
      </c>
      <c r="O19" s="114">
        <f t="shared" si="15"/>
        <v>1513</v>
      </c>
      <c r="P19" s="114">
        <f t="shared" si="15"/>
        <v>1513</v>
      </c>
      <c r="Q19" s="114">
        <f t="shared" si="15"/>
        <v>1513</v>
      </c>
      <c r="R19" s="114">
        <f t="shared" si="15"/>
        <v>1513.6</v>
      </c>
      <c r="S19" s="114">
        <f t="shared" si="15"/>
        <v>1513.6</v>
      </c>
      <c r="T19" s="114">
        <f t="shared" si="15"/>
        <v>1513.6</v>
      </c>
    </row>
    <row r="20" spans="1:20" ht="15">
      <c r="A20" s="48" t="s">
        <v>199</v>
      </c>
      <c r="B20" s="45"/>
      <c r="C20" s="114"/>
      <c r="D20" s="114">
        <v>103.9</v>
      </c>
      <c r="E20" s="114">
        <v>104.6</v>
      </c>
      <c r="F20" s="114">
        <v>104.7</v>
      </c>
      <c r="G20" s="114">
        <v>104.2</v>
      </c>
      <c r="H20" s="114">
        <v>104.2</v>
      </c>
      <c r="I20" s="114">
        <v>104.4</v>
      </c>
      <c r="J20" s="114">
        <v>104.4</v>
      </c>
      <c r="K20" s="114">
        <v>104.4</v>
      </c>
      <c r="L20" s="117">
        <v>104.3</v>
      </c>
      <c r="M20" s="114">
        <v>104.4</v>
      </c>
      <c r="N20" s="114">
        <v>104.4</v>
      </c>
      <c r="O20" s="117">
        <v>104.2</v>
      </c>
      <c r="P20" s="114">
        <v>104.2</v>
      </c>
      <c r="Q20" s="114">
        <v>104.2</v>
      </c>
      <c r="R20" s="117">
        <v>104.1</v>
      </c>
      <c r="S20" s="114">
        <v>104.1</v>
      </c>
      <c r="T20" s="114">
        <v>104.1</v>
      </c>
    </row>
    <row r="21" spans="1:20" ht="15">
      <c r="A21" s="49" t="s">
        <v>9</v>
      </c>
      <c r="B21" s="45" t="s">
        <v>10</v>
      </c>
      <c r="C21" s="114"/>
      <c r="D21" s="114">
        <f>D19/C18*100</f>
        <v>102.00793836096193</v>
      </c>
      <c r="E21" s="114">
        <f>E19/D18*100</f>
        <v>100.03814755474174</v>
      </c>
      <c r="F21" s="114">
        <f>F19/E19*100</f>
        <v>107.62660158633312</v>
      </c>
      <c r="G21" s="114">
        <f>G19/E19*100</f>
        <v>107.62660158633312</v>
      </c>
      <c r="H21" s="114">
        <f>H19/E19*100</f>
        <v>107.62660158633312</v>
      </c>
      <c r="I21" s="114">
        <f t="shared" ref="I21" si="16">I19/F19*100</f>
        <v>107.12868480725623</v>
      </c>
      <c r="J21" s="114">
        <f t="shared" ref="J21" si="17">J19/G19*100</f>
        <v>107.12868480725623</v>
      </c>
      <c r="K21" s="114">
        <f t="shared" ref="K21" si="18">K19/H19*100</f>
        <v>107.12868480725623</v>
      </c>
      <c r="L21" s="117">
        <f t="shared" ref="L21" si="19">L19/I19*100</f>
        <v>100.03968778939014</v>
      </c>
      <c r="M21" s="114">
        <f t="shared" ref="M21" si="20">M19/J19*100</f>
        <v>100.03968778939014</v>
      </c>
      <c r="N21" s="114">
        <f t="shared" ref="N21" si="21">N19/K19*100</f>
        <v>100.03968778939014</v>
      </c>
      <c r="O21" s="117">
        <f t="shared" ref="O21" si="22">O19/L19*100</f>
        <v>100.03967204443269</v>
      </c>
      <c r="P21" s="114">
        <f t="shared" ref="P21" si="23">P19/M19*100</f>
        <v>100.03967204443269</v>
      </c>
      <c r="Q21" s="114">
        <f t="shared" ref="Q21" si="24">Q19/N19*100</f>
        <v>100.03967204443269</v>
      </c>
      <c r="R21" s="117">
        <f t="shared" ref="R21" si="25">R19/O19*100</f>
        <v>100.03965631196299</v>
      </c>
      <c r="S21" s="114">
        <f t="shared" ref="S21" si="26">S19/P19*100</f>
        <v>100.03965631196299</v>
      </c>
      <c r="T21" s="114">
        <f t="shared" ref="T21" si="27">T19/Q19*100</f>
        <v>100.03965631196299</v>
      </c>
    </row>
    <row r="22" spans="1:20" ht="15">
      <c r="A22" s="91" t="s">
        <v>243</v>
      </c>
      <c r="B22" s="45"/>
      <c r="C22" s="114"/>
      <c r="D22" s="114"/>
      <c r="E22" s="114"/>
      <c r="F22" s="114"/>
      <c r="G22" s="114"/>
      <c r="H22" s="114"/>
      <c r="I22" s="114"/>
      <c r="J22" s="110"/>
      <c r="K22" s="110"/>
      <c r="L22" s="117"/>
      <c r="M22" s="110"/>
      <c r="N22" s="110"/>
      <c r="O22" s="117"/>
      <c r="P22" s="110"/>
      <c r="Q22" s="110"/>
      <c r="R22" s="117"/>
      <c r="S22" s="110"/>
      <c r="T22" s="110"/>
    </row>
    <row r="23" spans="1:20" ht="15">
      <c r="A23" s="48" t="s">
        <v>7</v>
      </c>
      <c r="B23" s="45" t="s">
        <v>8</v>
      </c>
      <c r="C23" s="114">
        <v>34.9</v>
      </c>
      <c r="D23" s="114">
        <v>10.7</v>
      </c>
      <c r="E23" s="114">
        <f>D23*E25*E26/100/100</f>
        <v>11.715199999999998</v>
      </c>
      <c r="F23" s="114">
        <f>E23*F25*F26/100/100</f>
        <v>12.265814399999996</v>
      </c>
      <c r="G23" s="114">
        <f>E23*G25*G26/100/100</f>
        <v>12.2072384</v>
      </c>
      <c r="H23" s="114">
        <f>E23*H25*H26/100/100</f>
        <v>12.2072384</v>
      </c>
      <c r="I23" s="114">
        <f t="shared" ref="I23" si="28">F23*I26*I25/100/100</f>
        <v>13.491519710399999</v>
      </c>
      <c r="J23" s="114">
        <f t="shared" ref="J23" si="29">G23*J26*J25/100/100</f>
        <v>13.427090294399999</v>
      </c>
      <c r="K23" s="114">
        <f t="shared" ref="K23" si="30">H23*K26*K25/100/100</f>
        <v>13.427090294399999</v>
      </c>
      <c r="L23" s="117">
        <f t="shared" ref="L23" si="31">I23*L26*L25/100/100</f>
        <v>14.787162942249594</v>
      </c>
      <c r="M23" s="114">
        <f t="shared" ref="M23" si="32">J23*M26*M25/100/100</f>
        <v>14.730655941964796</v>
      </c>
      <c r="N23" s="114">
        <f t="shared" ref="N23" si="33">K23*N26*N25/100/100</f>
        <v>14.730655941964796</v>
      </c>
      <c r="O23" s="117">
        <f t="shared" ref="O23" si="34">L23*O26*O25/100/100</f>
        <v>16.153783001267175</v>
      </c>
      <c r="P23" s="114">
        <f t="shared" ref="P23" si="35">M23*P26*P25/100/100</f>
        <v>16.092053660472189</v>
      </c>
      <c r="Q23" s="114">
        <f t="shared" ref="Q23" si="36">N23*Q26*Q25/100/100</f>
        <v>16.092053660472189</v>
      </c>
      <c r="R23" s="117">
        <f t="shared" ref="R23" si="37">O23*R26*R25/100/100</f>
        <v>17.592215247595398</v>
      </c>
      <c r="S23" s="114">
        <f t="shared" ref="S23" si="38">P23*S26*S25/100/100</f>
        <v>17.52498914642316</v>
      </c>
      <c r="T23" s="114">
        <f t="shared" ref="T23" si="39">Q23*T26*T25/100/100</f>
        <v>17.52498914642316</v>
      </c>
    </row>
    <row r="24" spans="1:20" ht="15">
      <c r="A24" s="48" t="s">
        <v>227</v>
      </c>
      <c r="B24" s="45" t="s">
        <v>8</v>
      </c>
      <c r="C24" s="114"/>
      <c r="D24" s="114">
        <v>10.7</v>
      </c>
      <c r="E24" s="114">
        <v>11.2</v>
      </c>
      <c r="F24" s="114">
        <v>11.2</v>
      </c>
      <c r="G24" s="114">
        <v>11.2</v>
      </c>
      <c r="H24" s="114">
        <v>11.2</v>
      </c>
      <c r="I24" s="114">
        <v>11.8</v>
      </c>
      <c r="J24" s="114">
        <v>11.8</v>
      </c>
      <c r="K24" s="114">
        <v>11.8</v>
      </c>
      <c r="L24" s="117">
        <v>12.4</v>
      </c>
      <c r="M24" s="117">
        <v>12.4</v>
      </c>
      <c r="N24" s="117">
        <v>12.4</v>
      </c>
      <c r="O24" s="117">
        <v>13</v>
      </c>
      <c r="P24" s="117">
        <v>13</v>
      </c>
      <c r="Q24" s="117">
        <v>13</v>
      </c>
      <c r="R24" s="117">
        <v>13.6</v>
      </c>
      <c r="S24" s="117">
        <v>13.6</v>
      </c>
      <c r="T24" s="117">
        <v>13.6</v>
      </c>
    </row>
    <row r="25" spans="1:20" ht="15">
      <c r="A25" s="48" t="s">
        <v>199</v>
      </c>
      <c r="B25" s="45"/>
      <c r="C25" s="114"/>
      <c r="D25" s="114">
        <v>103.9</v>
      </c>
      <c r="E25" s="114">
        <v>104.6</v>
      </c>
      <c r="F25" s="114">
        <v>104.7</v>
      </c>
      <c r="G25" s="114">
        <v>104.2</v>
      </c>
      <c r="H25" s="114">
        <v>104.2</v>
      </c>
      <c r="I25" s="114">
        <v>104.4</v>
      </c>
      <c r="J25" s="114">
        <v>104.4</v>
      </c>
      <c r="K25" s="114">
        <v>104.4</v>
      </c>
      <c r="L25" s="117">
        <v>104.3</v>
      </c>
      <c r="M25" s="114">
        <v>104.4</v>
      </c>
      <c r="N25" s="114">
        <v>104.4</v>
      </c>
      <c r="O25" s="117">
        <v>104.2</v>
      </c>
      <c r="P25" s="114">
        <v>104.2</v>
      </c>
      <c r="Q25" s="114">
        <v>104.2</v>
      </c>
      <c r="R25" s="117">
        <v>104.1</v>
      </c>
      <c r="S25" s="114">
        <v>104.1</v>
      </c>
      <c r="T25" s="114">
        <v>104.1</v>
      </c>
    </row>
    <row r="26" spans="1:20" ht="15">
      <c r="A26" s="49" t="s">
        <v>9</v>
      </c>
      <c r="B26" s="45" t="s">
        <v>10</v>
      </c>
      <c r="C26" s="114"/>
      <c r="D26" s="114">
        <f>D24/C23*100</f>
        <v>30.659025787965614</v>
      </c>
      <c r="E26" s="114">
        <f>E24/D23*100</f>
        <v>104.67289719626167</v>
      </c>
      <c r="F26" s="114">
        <f>F24/E24*100</f>
        <v>100</v>
      </c>
      <c r="G26" s="114">
        <f>G24/E24*100</f>
        <v>100</v>
      </c>
      <c r="H26" s="114">
        <f>H24/E24*100</f>
        <v>100</v>
      </c>
      <c r="I26" s="114">
        <f t="shared" ref="I26" si="40">I24/F24*100</f>
        <v>105.35714285714286</v>
      </c>
      <c r="J26" s="114">
        <f t="shared" ref="J26" si="41">J24/G24*100</f>
        <v>105.35714285714286</v>
      </c>
      <c r="K26" s="114">
        <f t="shared" ref="K26" si="42">K24/H24*100</f>
        <v>105.35714285714286</v>
      </c>
      <c r="L26" s="117">
        <f t="shared" ref="L26" si="43">L24/I24*100</f>
        <v>105.08474576271185</v>
      </c>
      <c r="M26" s="114">
        <f t="shared" ref="M26" si="44">M24/J24*100</f>
        <v>105.08474576271185</v>
      </c>
      <c r="N26" s="114">
        <f t="shared" ref="N26" si="45">N24/K24*100</f>
        <v>105.08474576271185</v>
      </c>
      <c r="O26" s="117">
        <f t="shared" ref="O26" si="46">O24/L24*100</f>
        <v>104.83870967741935</v>
      </c>
      <c r="P26" s="114">
        <f t="shared" ref="P26" si="47">P24/M24*100</f>
        <v>104.83870967741935</v>
      </c>
      <c r="Q26" s="114">
        <f t="shared" ref="Q26" si="48">Q24/N24*100</f>
        <v>104.83870967741935</v>
      </c>
      <c r="R26" s="117">
        <f t="shared" ref="R26" si="49">R24/O24*100</f>
        <v>104.61538461538463</v>
      </c>
      <c r="S26" s="114">
        <f t="shared" ref="S26" si="50">S24/P24*100</f>
        <v>104.61538461538463</v>
      </c>
      <c r="T26" s="114">
        <f t="shared" ref="T26" si="51">T24/Q24*100</f>
        <v>104.61538461538463</v>
      </c>
    </row>
    <row r="27" spans="1:20" ht="15">
      <c r="A27" s="91" t="s">
        <v>245</v>
      </c>
      <c r="B27" s="45"/>
      <c r="C27" s="114"/>
      <c r="D27" s="114"/>
      <c r="E27" s="114"/>
      <c r="F27" s="114"/>
      <c r="G27" s="114"/>
      <c r="H27" s="114"/>
      <c r="I27" s="114"/>
      <c r="J27" s="114"/>
      <c r="K27" s="114"/>
      <c r="L27" s="117"/>
      <c r="M27" s="114"/>
      <c r="N27" s="114"/>
      <c r="O27" s="117"/>
      <c r="P27" s="114"/>
      <c r="Q27" s="114"/>
      <c r="R27" s="117"/>
      <c r="S27" s="114"/>
      <c r="T27" s="114"/>
    </row>
    <row r="28" spans="1:20" ht="15">
      <c r="A28" s="48" t="s">
        <v>7</v>
      </c>
      <c r="B28" s="45" t="s">
        <v>8</v>
      </c>
      <c r="C28" s="114">
        <v>1250</v>
      </c>
      <c r="D28" s="114">
        <v>1300</v>
      </c>
      <c r="E28" s="114">
        <f>D28*E30*E31/100/100</f>
        <v>1359.8</v>
      </c>
      <c r="F28" s="114">
        <f>E28*F30*F31/100/100</f>
        <v>1533.2267999999999</v>
      </c>
      <c r="G28" s="114">
        <f>E28*G30*G31/100/100</f>
        <v>1525.9048</v>
      </c>
      <c r="H28" s="114">
        <f>E28*H30*H31/100/100</f>
        <v>1525.9048</v>
      </c>
      <c r="I28" s="114">
        <f t="shared" ref="I28" si="52">F28*I31*I30/100/100</f>
        <v>1715.0236919999998</v>
      </c>
      <c r="J28" s="114">
        <f t="shared" ref="J28" si="53">G28*J31*J30/100/100</f>
        <v>1706.8335120000002</v>
      </c>
      <c r="K28" s="114">
        <f t="shared" ref="K28" si="54">H28*K31*K30/100/100</f>
        <v>1706.8335120000002</v>
      </c>
      <c r="L28" s="117">
        <f t="shared" ref="L28" si="55">I28*L31*L30/100/100</f>
        <v>1788.7697107559998</v>
      </c>
      <c r="M28" s="114">
        <f t="shared" ref="M28" si="56">J28*M31*M30/100/100</f>
        <v>1781.9341865280003</v>
      </c>
      <c r="N28" s="114">
        <f t="shared" ref="N28" si="57">K28*N31*N30/100/100</f>
        <v>1781.9341865280003</v>
      </c>
      <c r="O28" s="117">
        <f t="shared" ref="O28" si="58">L28*O31*O30/100/100</f>
        <v>1863.8980386077519</v>
      </c>
      <c r="P28" s="114">
        <f t="shared" ref="P28" si="59">M28*P31*P30/100/100</f>
        <v>1856.7754223621764</v>
      </c>
      <c r="Q28" s="114">
        <f t="shared" ref="Q28" si="60">N28*Q31*Q30/100/100</f>
        <v>1856.7754223621764</v>
      </c>
      <c r="R28" s="117">
        <f t="shared" ref="R28" si="61">O28*R31*R30/100/100</f>
        <v>1940.3178581906695</v>
      </c>
      <c r="S28" s="114">
        <f t="shared" ref="S28" si="62">P28*S31*S30/100/100</f>
        <v>1932.9032146790255</v>
      </c>
      <c r="T28" s="114">
        <f t="shared" ref="T28" si="63">Q28*T31*T30/100/100</f>
        <v>1932.9032146790255</v>
      </c>
    </row>
    <row r="29" spans="1:20" ht="15">
      <c r="A29" s="48" t="s">
        <v>227</v>
      </c>
      <c r="B29" s="45" t="s">
        <v>8</v>
      </c>
      <c r="C29" s="114"/>
      <c r="D29" s="114">
        <v>1300</v>
      </c>
      <c r="E29" s="114">
        <v>1300</v>
      </c>
      <c r="F29" s="114">
        <v>1400</v>
      </c>
      <c r="G29" s="114">
        <v>1400</v>
      </c>
      <c r="H29" s="114">
        <v>1400</v>
      </c>
      <c r="I29" s="114">
        <v>1500</v>
      </c>
      <c r="J29" s="114">
        <v>1500</v>
      </c>
      <c r="K29" s="114">
        <v>1500</v>
      </c>
      <c r="L29" s="117">
        <v>1500</v>
      </c>
      <c r="M29" s="117">
        <v>1500</v>
      </c>
      <c r="N29" s="117">
        <v>1500</v>
      </c>
      <c r="O29" s="117">
        <v>1500</v>
      </c>
      <c r="P29" s="117">
        <v>1500</v>
      </c>
      <c r="Q29" s="117">
        <v>1500</v>
      </c>
      <c r="R29" s="117">
        <v>1500</v>
      </c>
      <c r="S29" s="117">
        <v>1500</v>
      </c>
      <c r="T29" s="117">
        <v>1500</v>
      </c>
    </row>
    <row r="30" spans="1:20" ht="15">
      <c r="A30" s="48" t="s">
        <v>199</v>
      </c>
      <c r="B30" s="45"/>
      <c r="C30" s="114"/>
      <c r="D30" s="114">
        <v>103.9</v>
      </c>
      <c r="E30" s="114">
        <v>104.6</v>
      </c>
      <c r="F30" s="114">
        <v>104.7</v>
      </c>
      <c r="G30" s="114">
        <v>104.2</v>
      </c>
      <c r="H30" s="114">
        <v>104.2</v>
      </c>
      <c r="I30" s="114">
        <v>104.4</v>
      </c>
      <c r="J30" s="114">
        <v>104.4</v>
      </c>
      <c r="K30" s="114">
        <v>104.4</v>
      </c>
      <c r="L30" s="117">
        <v>104.3</v>
      </c>
      <c r="M30" s="114">
        <v>104.4</v>
      </c>
      <c r="N30" s="114">
        <v>104.4</v>
      </c>
      <c r="O30" s="117">
        <v>104.2</v>
      </c>
      <c r="P30" s="114">
        <v>104.2</v>
      </c>
      <c r="Q30" s="114">
        <v>104.2</v>
      </c>
      <c r="R30" s="117">
        <v>104.1</v>
      </c>
      <c r="S30" s="114">
        <v>104.1</v>
      </c>
      <c r="T30" s="114">
        <v>104.1</v>
      </c>
    </row>
    <row r="31" spans="1:20" ht="15">
      <c r="A31" s="49" t="s">
        <v>9</v>
      </c>
      <c r="B31" s="45" t="s">
        <v>10</v>
      </c>
      <c r="C31" s="114"/>
      <c r="D31" s="114">
        <f>D29/C28*100</f>
        <v>104</v>
      </c>
      <c r="E31" s="114">
        <f>E29/D28*100</f>
        <v>100</v>
      </c>
      <c r="F31" s="114">
        <f>F29/E29*100</f>
        <v>107.69230769230769</v>
      </c>
      <c r="G31" s="114">
        <f>G29/E29*100</f>
        <v>107.69230769230769</v>
      </c>
      <c r="H31" s="114">
        <f>H29/E29*100</f>
        <v>107.69230769230769</v>
      </c>
      <c r="I31" s="114">
        <f t="shared" ref="I31" si="64">I29/F29*100</f>
        <v>107.14285714285714</v>
      </c>
      <c r="J31" s="114">
        <f t="shared" ref="J31" si="65">J29/G29*100</f>
        <v>107.14285714285714</v>
      </c>
      <c r="K31" s="114">
        <f t="shared" ref="K31" si="66">K29/H29*100</f>
        <v>107.14285714285714</v>
      </c>
      <c r="L31" s="117">
        <f t="shared" ref="L31" si="67">L29/I29*100</f>
        <v>100</v>
      </c>
      <c r="M31" s="114">
        <f t="shared" ref="M31" si="68">M29/J29*100</f>
        <v>100</v>
      </c>
      <c r="N31" s="114">
        <f t="shared" ref="N31" si="69">N29/K29*100</f>
        <v>100</v>
      </c>
      <c r="O31" s="117">
        <f t="shared" ref="O31" si="70">O29/L29*100</f>
        <v>100</v>
      </c>
      <c r="P31" s="114">
        <f t="shared" ref="P31" si="71">P29/M29*100</f>
        <v>100</v>
      </c>
      <c r="Q31" s="114">
        <f t="shared" ref="Q31" si="72">Q29/N29*100</f>
        <v>100</v>
      </c>
      <c r="R31" s="117">
        <f t="shared" ref="R31" si="73">R29/O29*100</f>
        <v>100</v>
      </c>
      <c r="S31" s="114">
        <f t="shared" ref="S31" si="74">S29/P29*100</f>
        <v>100</v>
      </c>
      <c r="T31" s="114">
        <f t="shared" ref="T31" si="75">T29/Q29*100</f>
        <v>100</v>
      </c>
    </row>
    <row r="32" spans="1:20" ht="15">
      <c r="A32" s="91" t="s">
        <v>234</v>
      </c>
      <c r="B32" s="45"/>
      <c r="C32" s="114"/>
      <c r="D32" s="114"/>
      <c r="E32" s="114"/>
      <c r="F32" s="114"/>
      <c r="G32" s="114"/>
      <c r="H32" s="114"/>
      <c r="I32" s="114"/>
      <c r="J32" s="110"/>
      <c r="K32" s="110"/>
      <c r="L32" s="117"/>
      <c r="M32" s="110"/>
      <c r="N32" s="110"/>
      <c r="O32" s="117"/>
      <c r="P32" s="110"/>
      <c r="Q32" s="110"/>
      <c r="R32" s="117"/>
      <c r="S32" s="110"/>
      <c r="T32" s="110"/>
    </row>
    <row r="33" spans="1:22" ht="15">
      <c r="A33" s="48" t="s">
        <v>64</v>
      </c>
      <c r="B33" s="45"/>
      <c r="C33" s="114"/>
      <c r="D33" s="114"/>
      <c r="E33" s="114"/>
      <c r="F33" s="114"/>
      <c r="G33" s="114"/>
      <c r="H33" s="114"/>
      <c r="I33" s="114"/>
      <c r="J33" s="110"/>
      <c r="K33" s="110"/>
      <c r="L33" s="117"/>
      <c r="M33" s="110"/>
      <c r="N33" s="110"/>
      <c r="O33" s="117"/>
      <c r="P33" s="110"/>
      <c r="Q33" s="110"/>
      <c r="R33" s="117"/>
      <c r="S33" s="110"/>
      <c r="T33" s="110"/>
    </row>
    <row r="34" spans="1:22" ht="15">
      <c r="A34" s="48" t="s">
        <v>7</v>
      </c>
      <c r="B34" s="45" t="s">
        <v>8</v>
      </c>
      <c r="C34" s="114">
        <v>20.9</v>
      </c>
      <c r="D34" s="114">
        <v>24.6</v>
      </c>
      <c r="E34" s="114">
        <f>D34*E36*E37/100/100</f>
        <v>26.986799999999999</v>
      </c>
      <c r="F34" s="114">
        <f>E34*F36*F37/100/100</f>
        <v>29.569373999999993</v>
      </c>
      <c r="G34" s="114">
        <f>E34*G36*G37/100/100</f>
        <v>29.428163999999988</v>
      </c>
      <c r="H34" s="114">
        <f>E34*H36*H37/100/100</f>
        <v>29.428163999999988</v>
      </c>
      <c r="I34" s="114">
        <f t="shared" ref="I34" si="76">F34*I37*I36/100/100</f>
        <v>32.356780322399992</v>
      </c>
      <c r="J34" s="114">
        <f t="shared" ref="J34" si="77">G34*J37*J36/100/100</f>
        <v>32.202258926399992</v>
      </c>
      <c r="K34" s="114">
        <f t="shared" ref="K34" si="78">H34*K37*K36/100/100</f>
        <v>32.202258926399992</v>
      </c>
      <c r="L34" s="117">
        <f t="shared" ref="L34" si="79">I34*L37*L36/100/100</f>
        <v>35.417640272968789</v>
      </c>
      <c r="M34" s="114">
        <f t="shared" ref="M34" si="80">J34*M37*M36/100/100</f>
        <v>35.28229689325439</v>
      </c>
      <c r="N34" s="114">
        <f t="shared" ref="N34" si="81">K34*N37*N36/100/100</f>
        <v>35.28229689325439</v>
      </c>
      <c r="O34" s="117">
        <f t="shared" ref="O34" si="82">L34*O37*O36/100/100</f>
        <v>38.023519987598135</v>
      </c>
      <c r="P34" s="114">
        <f t="shared" ref="P34" si="83">M34*P37*P36/100/100</f>
        <v>37.878218616188384</v>
      </c>
      <c r="Q34" s="114">
        <f t="shared" ref="Q34" si="84">N34*Q37*Q36/100/100</f>
        <v>37.878218616188384</v>
      </c>
      <c r="R34" s="117">
        <f t="shared" ref="R34" si="85">O34*R37*R36/100/100</f>
        <v>41.393447641400954</v>
      </c>
      <c r="S34" s="114">
        <f t="shared" ref="S34" si="86">P34*S37*S36/100/100</f>
        <v>41.235268579819206</v>
      </c>
      <c r="T34" s="114">
        <f t="shared" ref="T34" si="87">Q34*T37*T36/100/100</f>
        <v>41.235268579819206</v>
      </c>
    </row>
    <row r="35" spans="1:22" ht="15">
      <c r="A35" s="48" t="s">
        <v>227</v>
      </c>
      <c r="B35" s="45" t="s">
        <v>8</v>
      </c>
      <c r="C35" s="114"/>
      <c r="D35" s="114">
        <v>24.6</v>
      </c>
      <c r="E35" s="114">
        <v>25.8</v>
      </c>
      <c r="F35" s="114">
        <v>27</v>
      </c>
      <c r="G35" s="114">
        <v>27</v>
      </c>
      <c r="H35" s="114">
        <v>27</v>
      </c>
      <c r="I35" s="114">
        <v>28.3</v>
      </c>
      <c r="J35" s="110">
        <v>28.3</v>
      </c>
      <c r="K35" s="110">
        <v>28.3</v>
      </c>
      <c r="L35" s="117">
        <v>29.7</v>
      </c>
      <c r="M35" s="110">
        <v>29.7</v>
      </c>
      <c r="N35" s="110">
        <v>29.7</v>
      </c>
      <c r="O35" s="117">
        <v>30.6</v>
      </c>
      <c r="P35" s="110">
        <v>30.6</v>
      </c>
      <c r="Q35" s="110">
        <v>30.6</v>
      </c>
      <c r="R35" s="117">
        <v>32</v>
      </c>
      <c r="S35" s="110">
        <v>32</v>
      </c>
      <c r="T35" s="110">
        <v>32</v>
      </c>
    </row>
    <row r="36" spans="1:22" ht="15">
      <c r="A36" s="48" t="s">
        <v>199</v>
      </c>
      <c r="B36" s="45"/>
      <c r="C36" s="114"/>
      <c r="D36" s="114">
        <v>103.9</v>
      </c>
      <c r="E36" s="114">
        <v>104.6</v>
      </c>
      <c r="F36" s="114">
        <v>104.7</v>
      </c>
      <c r="G36" s="114">
        <v>104.2</v>
      </c>
      <c r="H36" s="114">
        <v>104.2</v>
      </c>
      <c r="I36" s="114">
        <v>104.4</v>
      </c>
      <c r="J36" s="114">
        <v>104.4</v>
      </c>
      <c r="K36" s="114">
        <v>104.4</v>
      </c>
      <c r="L36" s="117">
        <v>104.3</v>
      </c>
      <c r="M36" s="114">
        <v>104.4</v>
      </c>
      <c r="N36" s="114">
        <v>104.4</v>
      </c>
      <c r="O36" s="117">
        <v>104.2</v>
      </c>
      <c r="P36" s="114">
        <v>104.2</v>
      </c>
      <c r="Q36" s="114">
        <v>104.2</v>
      </c>
      <c r="R36" s="117">
        <v>104.1</v>
      </c>
      <c r="S36" s="114">
        <v>104.1</v>
      </c>
      <c r="T36" s="114">
        <v>104.1</v>
      </c>
    </row>
    <row r="37" spans="1:22" ht="15">
      <c r="A37" s="49" t="s">
        <v>9</v>
      </c>
      <c r="B37" s="45" t="s">
        <v>10</v>
      </c>
      <c r="C37" s="114"/>
      <c r="D37" s="114">
        <f>D35/C34*100</f>
        <v>117.70334928229667</v>
      </c>
      <c r="E37" s="114">
        <f>E35/D34*100</f>
        <v>104.8780487804878</v>
      </c>
      <c r="F37" s="114">
        <f>F35/E35*100</f>
        <v>104.65116279069765</v>
      </c>
      <c r="G37" s="114">
        <f>G35/E35*100</f>
        <v>104.65116279069765</v>
      </c>
      <c r="H37" s="114">
        <f>H35/E35*100</f>
        <v>104.65116279069765</v>
      </c>
      <c r="I37" s="114">
        <f t="shared" ref="I37" si="88">I35/F35*100</f>
        <v>104.81481481481482</v>
      </c>
      <c r="J37" s="114">
        <f t="shared" ref="J37" si="89">J35/G35*100</f>
        <v>104.81481481481482</v>
      </c>
      <c r="K37" s="114">
        <f t="shared" ref="K37" si="90">K35/H35*100</f>
        <v>104.81481481481482</v>
      </c>
      <c r="L37" s="117">
        <f t="shared" ref="L37" si="91">L35/I35*100</f>
        <v>104.94699646643109</v>
      </c>
      <c r="M37" s="114">
        <f t="shared" ref="M37" si="92">M35/J35*100</f>
        <v>104.94699646643109</v>
      </c>
      <c r="N37" s="114">
        <f t="shared" ref="N37" si="93">N35/K35*100</f>
        <v>104.94699646643109</v>
      </c>
      <c r="O37" s="117">
        <f t="shared" ref="O37" si="94">O35/L35*100</f>
        <v>103.03030303030303</v>
      </c>
      <c r="P37" s="114">
        <f t="shared" ref="P37" si="95">P35/M35*100</f>
        <v>103.03030303030303</v>
      </c>
      <c r="Q37" s="114">
        <f t="shared" ref="Q37" si="96">Q35/N35*100</f>
        <v>103.03030303030303</v>
      </c>
      <c r="R37" s="117">
        <f t="shared" ref="R37" si="97">R35/O35*100</f>
        <v>104.57516339869282</v>
      </c>
      <c r="S37" s="114">
        <f t="shared" ref="S37" si="98">S35/P35*100</f>
        <v>104.57516339869282</v>
      </c>
      <c r="T37" s="114">
        <f t="shared" ref="T37" si="99">T35/Q35*100</f>
        <v>104.57516339869282</v>
      </c>
    </row>
    <row r="38" spans="1:22" ht="15">
      <c r="A38" s="91" t="s">
        <v>243</v>
      </c>
      <c r="B38" s="45"/>
      <c r="C38" s="114"/>
      <c r="D38" s="114"/>
      <c r="E38" s="114"/>
      <c r="F38" s="114"/>
      <c r="G38" s="114"/>
      <c r="H38" s="114"/>
      <c r="I38" s="114"/>
      <c r="J38" s="110"/>
      <c r="K38" s="110"/>
      <c r="L38" s="117"/>
      <c r="M38" s="110"/>
      <c r="N38" s="110"/>
      <c r="O38" s="117"/>
      <c r="P38" s="110"/>
      <c r="Q38" s="110"/>
      <c r="R38" s="117"/>
      <c r="S38" s="110"/>
      <c r="T38" s="110"/>
    </row>
    <row r="39" spans="1:22" ht="15">
      <c r="A39" s="48" t="s">
        <v>7</v>
      </c>
      <c r="B39" s="45" t="s">
        <v>8</v>
      </c>
      <c r="C39" s="114">
        <v>20.9</v>
      </c>
      <c r="D39" s="114">
        <v>24.6</v>
      </c>
      <c r="E39" s="114">
        <f>D39*E41*E42/100/100</f>
        <v>26.986799999999999</v>
      </c>
      <c r="F39" s="114">
        <f>E39*F41*F42/100/100</f>
        <v>29.569373999999993</v>
      </c>
      <c r="G39" s="114">
        <f>E39*G41*G42/100/100</f>
        <v>29.428163999999988</v>
      </c>
      <c r="H39" s="114">
        <f>E39*H41*H42/100/100</f>
        <v>29.428163999999988</v>
      </c>
      <c r="I39" s="114">
        <f t="shared" ref="I39" si="100">F39*I42*I41/100/100</f>
        <v>32.356780322399992</v>
      </c>
      <c r="J39" s="114">
        <f t="shared" ref="J39" si="101">G39*J42*J41/100/100</f>
        <v>32.202258926399992</v>
      </c>
      <c r="K39" s="114">
        <f t="shared" ref="K39" si="102">H39*K42*K41/100/100</f>
        <v>32.202258926399992</v>
      </c>
      <c r="L39" s="117">
        <f t="shared" ref="L39" si="103">I39*L42*L41/100/100</f>
        <v>35.417640272968789</v>
      </c>
      <c r="M39" s="114">
        <f t="shared" ref="M39" si="104">J39*M42*M41/100/100</f>
        <v>35.28229689325439</v>
      </c>
      <c r="N39" s="114">
        <f t="shared" ref="N39" si="105">K39*N42*N41/100/100</f>
        <v>35.28229689325439</v>
      </c>
      <c r="O39" s="117">
        <f t="shared" ref="O39" si="106">L39*O42*O41/100/100</f>
        <v>38.023519987598135</v>
      </c>
      <c r="P39" s="114">
        <f t="shared" ref="P39" si="107">M39*P42*P41/100/100</f>
        <v>37.878218616188384</v>
      </c>
      <c r="Q39" s="114">
        <f t="shared" ref="Q39" si="108">N39*Q42*Q41/100/100</f>
        <v>37.878218616188384</v>
      </c>
      <c r="R39" s="117">
        <f t="shared" ref="R39" si="109">O39*R42*R41/100/100</f>
        <v>41.393447641400954</v>
      </c>
      <c r="S39" s="114">
        <f t="shared" ref="S39" si="110">P39*S42*S41/100/100</f>
        <v>41.235268579819206</v>
      </c>
      <c r="T39" s="114">
        <f t="shared" ref="T39" si="111">Q39*T42*T41/100/100</f>
        <v>41.235268579819206</v>
      </c>
      <c r="U39" s="30"/>
      <c r="V39" s="30"/>
    </row>
    <row r="40" spans="1:22" ht="15">
      <c r="A40" s="48" t="s">
        <v>227</v>
      </c>
      <c r="B40" s="45" t="s">
        <v>8</v>
      </c>
      <c r="C40" s="114"/>
      <c r="D40" s="114">
        <v>24.6</v>
      </c>
      <c r="E40" s="114">
        <v>25.8</v>
      </c>
      <c r="F40" s="114">
        <v>27</v>
      </c>
      <c r="G40" s="114">
        <v>27</v>
      </c>
      <c r="H40" s="114">
        <v>27</v>
      </c>
      <c r="I40" s="114">
        <v>28.3</v>
      </c>
      <c r="J40" s="110">
        <v>28.3</v>
      </c>
      <c r="K40" s="110">
        <v>28.3</v>
      </c>
      <c r="L40" s="117">
        <v>29.7</v>
      </c>
      <c r="M40" s="110">
        <v>29.7</v>
      </c>
      <c r="N40" s="110">
        <v>29.7</v>
      </c>
      <c r="O40" s="117">
        <v>30.6</v>
      </c>
      <c r="P40" s="110">
        <v>30.6</v>
      </c>
      <c r="Q40" s="110">
        <v>30.6</v>
      </c>
      <c r="R40" s="117">
        <v>32</v>
      </c>
      <c r="S40" s="110">
        <v>32</v>
      </c>
      <c r="T40" s="110">
        <v>32</v>
      </c>
      <c r="U40" s="31"/>
      <c r="V40" s="31"/>
    </row>
    <row r="41" spans="1:22" ht="15">
      <c r="A41" s="48" t="s">
        <v>199</v>
      </c>
      <c r="B41" s="45"/>
      <c r="C41" s="114"/>
      <c r="D41" s="114">
        <v>103.9</v>
      </c>
      <c r="E41" s="114">
        <v>104.6</v>
      </c>
      <c r="F41" s="114">
        <v>104.7</v>
      </c>
      <c r="G41" s="114">
        <v>104.2</v>
      </c>
      <c r="H41" s="114">
        <v>104.2</v>
      </c>
      <c r="I41" s="114">
        <v>104.4</v>
      </c>
      <c r="J41" s="114">
        <v>104.4</v>
      </c>
      <c r="K41" s="114">
        <v>104.4</v>
      </c>
      <c r="L41" s="117">
        <v>104.3</v>
      </c>
      <c r="M41" s="114">
        <v>104.4</v>
      </c>
      <c r="N41" s="114">
        <v>104.4</v>
      </c>
      <c r="O41" s="117">
        <v>104.2</v>
      </c>
      <c r="P41" s="114">
        <v>104.2</v>
      </c>
      <c r="Q41" s="114">
        <v>104.2</v>
      </c>
      <c r="R41" s="117">
        <v>104.1</v>
      </c>
      <c r="S41" s="114">
        <v>104.1</v>
      </c>
      <c r="T41" s="114">
        <v>104.1</v>
      </c>
      <c r="U41" s="32"/>
      <c r="V41" s="32"/>
    </row>
    <row r="42" spans="1:22" ht="15">
      <c r="A42" s="49" t="s">
        <v>9</v>
      </c>
      <c r="B42" s="45" t="s">
        <v>10</v>
      </c>
      <c r="C42" s="114"/>
      <c r="D42" s="114">
        <f>D40/C39*100</f>
        <v>117.70334928229667</v>
      </c>
      <c r="E42" s="114">
        <f>E40/D39*100</f>
        <v>104.8780487804878</v>
      </c>
      <c r="F42" s="114">
        <f>F40/E40*100</f>
        <v>104.65116279069765</v>
      </c>
      <c r="G42" s="114">
        <f>G40/E40*100</f>
        <v>104.65116279069765</v>
      </c>
      <c r="H42" s="114">
        <f>H40/E40*100</f>
        <v>104.65116279069765</v>
      </c>
      <c r="I42" s="114">
        <f t="shared" ref="I42" si="112">I40/F40*100</f>
        <v>104.81481481481482</v>
      </c>
      <c r="J42" s="114">
        <f t="shared" ref="J42" si="113">J40/G40*100</f>
        <v>104.81481481481482</v>
      </c>
      <c r="K42" s="114">
        <f t="shared" ref="K42" si="114">K40/H40*100</f>
        <v>104.81481481481482</v>
      </c>
      <c r="L42" s="117">
        <f t="shared" ref="L42" si="115">L40/I40*100</f>
        <v>104.94699646643109</v>
      </c>
      <c r="M42" s="114">
        <f t="shared" ref="M42" si="116">M40/J40*100</f>
        <v>104.94699646643109</v>
      </c>
      <c r="N42" s="114">
        <f t="shared" ref="N42" si="117">N40/K40*100</f>
        <v>104.94699646643109</v>
      </c>
      <c r="O42" s="117">
        <f t="shared" ref="O42" si="118">O40/L40*100</f>
        <v>103.03030303030303</v>
      </c>
      <c r="P42" s="114">
        <f t="shared" ref="P42" si="119">P40/M40*100</f>
        <v>103.03030303030303</v>
      </c>
      <c r="Q42" s="114">
        <f t="shared" ref="Q42" si="120">Q40/N40*100</f>
        <v>103.03030303030303</v>
      </c>
      <c r="R42" s="117">
        <f t="shared" ref="R42" si="121">R40/O40*100</f>
        <v>104.57516339869282</v>
      </c>
      <c r="S42" s="114">
        <f t="shared" ref="S42" si="122">S40/P40*100</f>
        <v>104.57516339869282</v>
      </c>
      <c r="T42" s="114">
        <f t="shared" ref="T42" si="123">T40/Q40*100</f>
        <v>104.57516339869282</v>
      </c>
      <c r="U42" s="30"/>
      <c r="V42" s="30"/>
    </row>
    <row r="43" spans="1:22" ht="15">
      <c r="A43" s="91" t="s">
        <v>237</v>
      </c>
      <c r="B43" s="45"/>
      <c r="C43" s="114"/>
      <c r="D43" s="114"/>
      <c r="E43" s="114"/>
      <c r="F43" s="114"/>
      <c r="G43" s="114"/>
      <c r="H43" s="114"/>
      <c r="I43" s="114"/>
      <c r="J43" s="110"/>
      <c r="K43" s="110"/>
      <c r="L43" s="117"/>
      <c r="M43" s="110"/>
      <c r="N43" s="110"/>
      <c r="O43" s="117"/>
      <c r="P43" s="110"/>
      <c r="Q43" s="110"/>
      <c r="R43" s="117"/>
      <c r="S43" s="110"/>
      <c r="T43" s="110"/>
    </row>
    <row r="44" spans="1:22" ht="15">
      <c r="A44" s="48" t="s">
        <v>7</v>
      </c>
      <c r="B44" s="45" t="s">
        <v>8</v>
      </c>
      <c r="C44" s="114">
        <f>C49+C54+C59</f>
        <v>11719.8</v>
      </c>
      <c r="D44" s="114">
        <f t="shared" ref="D44:T44" si="124">D49+D54</f>
        <v>2186.1999999999998</v>
      </c>
      <c r="E44" s="114">
        <f t="shared" si="124"/>
        <v>5186.0680000000002</v>
      </c>
      <c r="F44" s="114">
        <f t="shared" si="124"/>
        <v>2297.1757036133658</v>
      </c>
      <c r="G44" s="114">
        <f t="shared" si="124"/>
        <v>2286.205428046922</v>
      </c>
      <c r="H44" s="114">
        <f t="shared" si="124"/>
        <v>2286.205428046922</v>
      </c>
      <c r="I44" s="114">
        <f t="shared" si="124"/>
        <v>2398.4619513723533</v>
      </c>
      <c r="J44" s="114">
        <f t="shared" si="124"/>
        <v>2387.0079783476535</v>
      </c>
      <c r="K44" s="114">
        <f t="shared" si="124"/>
        <v>2387.0079783476535</v>
      </c>
      <c r="L44" s="114">
        <f t="shared" si="124"/>
        <v>2501.9251688149643</v>
      </c>
      <c r="M44" s="114">
        <f t="shared" si="124"/>
        <v>2492.3644243517506</v>
      </c>
      <c r="N44" s="114">
        <f t="shared" si="124"/>
        <v>2492.3644243517506</v>
      </c>
      <c r="O44" s="114">
        <f t="shared" si="124"/>
        <v>2607.2348168265335</v>
      </c>
      <c r="P44" s="114">
        <f t="shared" si="124"/>
        <v>2597.2716468045151</v>
      </c>
      <c r="Q44" s="114">
        <f t="shared" si="124"/>
        <v>2597.2716468045151</v>
      </c>
      <c r="R44" s="114">
        <f t="shared" si="124"/>
        <v>2714.4887013400948</v>
      </c>
      <c r="S44" s="114">
        <f t="shared" si="124"/>
        <v>2704.1156761412303</v>
      </c>
      <c r="T44" s="114">
        <f t="shared" si="124"/>
        <v>2704.1156761412303</v>
      </c>
    </row>
    <row r="45" spans="1:22" ht="15">
      <c r="A45" s="48" t="s">
        <v>227</v>
      </c>
      <c r="B45" s="45" t="s">
        <v>8</v>
      </c>
      <c r="C45" s="114"/>
      <c r="D45" s="114">
        <f>D50+D55</f>
        <v>2186.1999999999998</v>
      </c>
      <c r="E45" s="114">
        <f t="shared" ref="E45:T45" si="125">E50+E55</f>
        <v>4958</v>
      </c>
      <c r="F45" s="114">
        <f t="shared" si="125"/>
        <v>4975.6000000000004</v>
      </c>
      <c r="G45" s="114">
        <f t="shared" si="125"/>
        <v>4975.6000000000004</v>
      </c>
      <c r="H45" s="114">
        <f t="shared" si="125"/>
        <v>4975.6000000000004</v>
      </c>
      <c r="I45" s="114">
        <f t="shared" si="125"/>
        <v>4975.8</v>
      </c>
      <c r="J45" s="114">
        <f t="shared" si="125"/>
        <v>4975.8</v>
      </c>
      <c r="K45" s="114">
        <f t="shared" si="125"/>
        <v>4975.8</v>
      </c>
      <c r="L45" s="114">
        <f t="shared" si="125"/>
        <v>4976.1000000000004</v>
      </c>
      <c r="M45" s="114">
        <f t="shared" si="125"/>
        <v>4976.1000000000004</v>
      </c>
      <c r="N45" s="114">
        <f t="shared" si="125"/>
        <v>4976.1000000000004</v>
      </c>
      <c r="O45" s="114">
        <f t="shared" si="125"/>
        <v>4976.3</v>
      </c>
      <c r="P45" s="114">
        <f t="shared" si="125"/>
        <v>4976.3</v>
      </c>
      <c r="Q45" s="114">
        <f t="shared" si="125"/>
        <v>4976.3</v>
      </c>
      <c r="R45" s="114">
        <f t="shared" si="125"/>
        <v>4976.6000000000004</v>
      </c>
      <c r="S45" s="114">
        <f t="shared" si="125"/>
        <v>4976.6000000000004</v>
      </c>
      <c r="T45" s="114">
        <f t="shared" si="125"/>
        <v>4976.6000000000004</v>
      </c>
    </row>
    <row r="46" spans="1:22" ht="15">
      <c r="A46" s="48" t="s">
        <v>199</v>
      </c>
      <c r="B46" s="45"/>
      <c r="C46" s="114"/>
      <c r="D46" s="114">
        <v>103.9</v>
      </c>
      <c r="E46" s="114">
        <v>104.6</v>
      </c>
      <c r="F46" s="114">
        <v>104.7</v>
      </c>
      <c r="G46" s="114">
        <v>104.2</v>
      </c>
      <c r="H46" s="114">
        <v>104.2</v>
      </c>
      <c r="I46" s="114">
        <v>104.4</v>
      </c>
      <c r="J46" s="114">
        <v>104.4</v>
      </c>
      <c r="K46" s="114">
        <v>104.4</v>
      </c>
      <c r="L46" s="117">
        <v>104.3</v>
      </c>
      <c r="M46" s="114">
        <v>104.4</v>
      </c>
      <c r="N46" s="114">
        <v>104.4</v>
      </c>
      <c r="O46" s="117">
        <v>104.2</v>
      </c>
      <c r="P46" s="114">
        <v>104.2</v>
      </c>
      <c r="Q46" s="114">
        <v>104.2</v>
      </c>
      <c r="R46" s="117">
        <v>104.1</v>
      </c>
      <c r="S46" s="114">
        <v>104.1</v>
      </c>
      <c r="T46" s="114">
        <v>104.1</v>
      </c>
    </row>
    <row r="47" spans="1:22" ht="15">
      <c r="A47" s="49" t="s">
        <v>9</v>
      </c>
      <c r="B47" s="45" t="s">
        <v>10</v>
      </c>
      <c r="C47" s="114"/>
      <c r="D47" s="114">
        <f>D45/C44*100</f>
        <v>18.653901943719177</v>
      </c>
      <c r="E47" s="114">
        <f>E45/D44*100</f>
        <v>226.78620437288447</v>
      </c>
      <c r="F47" s="114">
        <f>F45/E45*100</f>
        <v>100.35498184751917</v>
      </c>
      <c r="G47" s="114">
        <f>G45/E45*100</f>
        <v>100.35498184751917</v>
      </c>
      <c r="H47" s="114">
        <f>H45/E45*100</f>
        <v>100.35498184751917</v>
      </c>
      <c r="I47" s="114">
        <f t="shared" ref="I47" si="126">I45/F45*100</f>
        <v>100.00401961572474</v>
      </c>
      <c r="J47" s="114">
        <f t="shared" ref="J47" si="127">J45/G45*100</f>
        <v>100.00401961572474</v>
      </c>
      <c r="K47" s="114">
        <f t="shared" ref="K47" si="128">K45/H45*100</f>
        <v>100.00401961572474</v>
      </c>
      <c r="L47" s="117">
        <f t="shared" ref="L47" si="129">L45/I45*100</f>
        <v>100.0060291812372</v>
      </c>
      <c r="M47" s="114">
        <f t="shared" ref="M47" si="130">M45/J45*100</f>
        <v>100.0060291812372</v>
      </c>
      <c r="N47" s="114">
        <f t="shared" ref="N47" si="131">N45/K45*100</f>
        <v>100.0060291812372</v>
      </c>
      <c r="O47" s="117">
        <f t="shared" ref="O47" si="132">O45/L45*100</f>
        <v>100.00401921183256</v>
      </c>
      <c r="P47" s="114">
        <f t="shared" ref="P47" si="133">P45/M45*100</f>
        <v>100.00401921183256</v>
      </c>
      <c r="Q47" s="114">
        <f t="shared" ref="Q47" si="134">Q45/N45*100</f>
        <v>100.00401921183256</v>
      </c>
      <c r="R47" s="117">
        <f t="shared" ref="R47" si="135">R45/O45*100</f>
        <v>100.00602857544763</v>
      </c>
      <c r="S47" s="114">
        <f t="shared" ref="S47" si="136">S45/P45*100</f>
        <v>100.00602857544763</v>
      </c>
      <c r="T47" s="114">
        <f t="shared" ref="T47" si="137">T45/Q45*100</f>
        <v>100.00602857544763</v>
      </c>
    </row>
    <row r="48" spans="1:22" ht="15">
      <c r="A48" s="91" t="s">
        <v>139</v>
      </c>
      <c r="B48" s="45"/>
      <c r="C48" s="114"/>
      <c r="D48" s="114"/>
      <c r="E48" s="114"/>
      <c r="F48" s="114"/>
      <c r="G48" s="114"/>
      <c r="H48" s="114"/>
      <c r="I48" s="114"/>
      <c r="J48" s="110"/>
      <c r="K48" s="110"/>
      <c r="L48" s="117"/>
      <c r="M48" s="110"/>
      <c r="N48" s="110"/>
      <c r="O48" s="117"/>
      <c r="P48" s="110"/>
      <c r="Q48" s="110"/>
      <c r="R48" s="117"/>
      <c r="S48" s="110"/>
      <c r="T48" s="110"/>
    </row>
    <row r="49" spans="1:20" ht="15">
      <c r="A49" s="48" t="s">
        <v>7</v>
      </c>
      <c r="B49" s="45" t="s">
        <v>8</v>
      </c>
      <c r="C49" s="114">
        <v>430</v>
      </c>
      <c r="D49" s="114">
        <v>2181</v>
      </c>
      <c r="E49" s="114">
        <f>D49*E51*E52/100/100</f>
        <v>5180.4196000000002</v>
      </c>
      <c r="F49" s="114">
        <f>D49*F52*F51/100/100</f>
        <v>2291.5296591689212</v>
      </c>
      <c r="G49" s="114">
        <f>D49*G52*G51/100/100</f>
        <v>2280.5863465654406</v>
      </c>
      <c r="H49" s="114">
        <f t="shared" ref="H49" si="138">D49*H52*H51/100/100</f>
        <v>2280.5863465654406</v>
      </c>
      <c r="I49" s="114">
        <f t="shared" ref="I49" si="139">F49*I52*I51/100/100</f>
        <v>2392.3569641723534</v>
      </c>
      <c r="J49" s="114">
        <f t="shared" ref="J49" si="140">G49*J52*J51/100/100</f>
        <v>2380.9321458143204</v>
      </c>
      <c r="K49" s="114">
        <f t="shared" ref="K49" si="141">H49*K52*K51/100/100</f>
        <v>2380.9321458143204</v>
      </c>
      <c r="L49" s="117">
        <f t="shared" ref="L49" si="142">I49*L52*L51/100/100</f>
        <v>2495.2283136317642</v>
      </c>
      <c r="M49" s="114">
        <f t="shared" ref="M49" si="143">J49*M52*M51/100/100</f>
        <v>2485.6931602301506</v>
      </c>
      <c r="N49" s="114">
        <f t="shared" ref="N49" si="144">K49*N52*N51/100/100</f>
        <v>2485.6931602301506</v>
      </c>
      <c r="O49" s="117">
        <f t="shared" ref="O49" si="145">L49*O52*O51/100/100</f>
        <v>2600.0279028042983</v>
      </c>
      <c r="P49" s="114">
        <f t="shared" ref="P49" si="146">M49*P52*P51/100/100</f>
        <v>2590.0922729598174</v>
      </c>
      <c r="Q49" s="114">
        <f t="shared" ref="Q49" si="147">N49*Q52*Q51/100/100</f>
        <v>2590.0922729598174</v>
      </c>
      <c r="R49" s="117">
        <f t="shared" ref="R49" si="148">O49*R52*R51/100/100</f>
        <v>2706.6290468192742</v>
      </c>
      <c r="S49" s="114">
        <f t="shared" ref="S49" si="149">P49*S52*S51/100/100</f>
        <v>2696.2860561511702</v>
      </c>
      <c r="T49" s="114">
        <f t="shared" ref="T49" si="150">Q49*T52*T51/100/100</f>
        <v>2696.2860561511702</v>
      </c>
    </row>
    <row r="50" spans="1:20" ht="15">
      <c r="A50" s="48" t="s">
        <v>227</v>
      </c>
      <c r="B50" s="45" t="s">
        <v>8</v>
      </c>
      <c r="C50" s="114"/>
      <c r="D50" s="114">
        <v>2181</v>
      </c>
      <c r="E50" s="114">
        <v>4952.6000000000004</v>
      </c>
      <c r="F50" s="114">
        <v>4970</v>
      </c>
      <c r="G50" s="114">
        <v>4970</v>
      </c>
      <c r="H50" s="114">
        <v>4970</v>
      </c>
      <c r="I50" s="114">
        <v>4970</v>
      </c>
      <c r="J50" s="114">
        <v>4970</v>
      </c>
      <c r="K50" s="114">
        <v>4970</v>
      </c>
      <c r="L50" s="114">
        <v>4970</v>
      </c>
      <c r="M50" s="114">
        <v>4970</v>
      </c>
      <c r="N50" s="114">
        <v>4970</v>
      </c>
      <c r="O50" s="114">
        <v>4970</v>
      </c>
      <c r="P50" s="114">
        <v>4970</v>
      </c>
      <c r="Q50" s="114">
        <v>4970</v>
      </c>
      <c r="R50" s="114">
        <v>4970</v>
      </c>
      <c r="S50" s="114">
        <v>4970</v>
      </c>
      <c r="T50" s="114">
        <v>4970</v>
      </c>
    </row>
    <row r="51" spans="1:20" ht="15">
      <c r="A51" s="48" t="s">
        <v>199</v>
      </c>
      <c r="B51" s="45"/>
      <c r="C51" s="114"/>
      <c r="D51" s="114">
        <v>103.9</v>
      </c>
      <c r="E51" s="114">
        <v>104.6</v>
      </c>
      <c r="F51" s="114">
        <v>104.7</v>
      </c>
      <c r="G51" s="114">
        <v>104.2</v>
      </c>
      <c r="H51" s="114">
        <v>104.2</v>
      </c>
      <c r="I51" s="114">
        <v>104.4</v>
      </c>
      <c r="J51" s="114">
        <v>104.4</v>
      </c>
      <c r="K51" s="114">
        <v>104.4</v>
      </c>
      <c r="L51" s="117">
        <v>104.3</v>
      </c>
      <c r="M51" s="114">
        <v>104.4</v>
      </c>
      <c r="N51" s="114">
        <v>104.4</v>
      </c>
      <c r="O51" s="117">
        <v>104.2</v>
      </c>
      <c r="P51" s="114">
        <v>104.2</v>
      </c>
      <c r="Q51" s="114">
        <v>104.2</v>
      </c>
      <c r="R51" s="117">
        <v>104.1</v>
      </c>
      <c r="S51" s="114">
        <v>104.1</v>
      </c>
      <c r="T51" s="114">
        <v>104.1</v>
      </c>
    </row>
    <row r="52" spans="1:20" ht="15">
      <c r="A52" s="49" t="s">
        <v>9</v>
      </c>
      <c r="B52" s="45" t="s">
        <v>10</v>
      </c>
      <c r="C52" s="114"/>
      <c r="D52" s="114">
        <f>D50/C49*100</f>
        <v>507.2093023255814</v>
      </c>
      <c r="E52" s="114">
        <f>E50/D49*100</f>
        <v>227.07932141219626</v>
      </c>
      <c r="F52" s="114">
        <f>F50/E50*100</f>
        <v>100.35133061422283</v>
      </c>
      <c r="G52" s="114">
        <f>G50/E50*100</f>
        <v>100.35133061422283</v>
      </c>
      <c r="H52" s="114">
        <f>H50/E50*100</f>
        <v>100.35133061422283</v>
      </c>
      <c r="I52" s="114">
        <f t="shared" ref="I52" si="151">I50/F50*100</f>
        <v>100</v>
      </c>
      <c r="J52" s="114">
        <f t="shared" ref="J52" si="152">J50/G50*100</f>
        <v>100</v>
      </c>
      <c r="K52" s="114">
        <f t="shared" ref="K52" si="153">K50/H50*100</f>
        <v>100</v>
      </c>
      <c r="L52" s="117">
        <f t="shared" ref="L52" si="154">L50/I50*100</f>
        <v>100</v>
      </c>
      <c r="M52" s="114">
        <f t="shared" ref="M52" si="155">M50/J50*100</f>
        <v>100</v>
      </c>
      <c r="N52" s="114">
        <f t="shared" ref="N52" si="156">N50/K50*100</f>
        <v>100</v>
      </c>
      <c r="O52" s="117">
        <f t="shared" ref="O52" si="157">O50/L50*100</f>
        <v>100</v>
      </c>
      <c r="P52" s="114">
        <f t="shared" ref="P52" si="158">P50/M50*100</f>
        <v>100</v>
      </c>
      <c r="Q52" s="114">
        <f t="shared" ref="Q52" si="159">Q50/N50*100</f>
        <v>100</v>
      </c>
      <c r="R52" s="117">
        <f t="shared" ref="R52" si="160">R50/O50*100</f>
        <v>100</v>
      </c>
      <c r="S52" s="114">
        <f t="shared" ref="S52" si="161">S50/P50*100</f>
        <v>100</v>
      </c>
      <c r="T52" s="114">
        <f t="shared" ref="T52" si="162">T50/Q50*100</f>
        <v>100</v>
      </c>
    </row>
    <row r="53" spans="1:20" ht="15">
      <c r="A53" s="91" t="s">
        <v>244</v>
      </c>
      <c r="B53" s="45"/>
      <c r="C53" s="114"/>
      <c r="D53" s="114"/>
      <c r="E53" s="114"/>
      <c r="F53" s="114"/>
      <c r="G53" s="114"/>
      <c r="H53" s="114"/>
      <c r="I53" s="114"/>
      <c r="J53" s="110"/>
      <c r="K53" s="110"/>
      <c r="L53" s="117"/>
      <c r="M53" s="110"/>
      <c r="N53" s="110"/>
      <c r="O53" s="117"/>
      <c r="P53" s="110"/>
      <c r="Q53" s="110"/>
      <c r="R53" s="117"/>
      <c r="S53" s="110"/>
      <c r="T53" s="110"/>
    </row>
    <row r="54" spans="1:20" ht="15">
      <c r="A54" s="48" t="s">
        <v>7</v>
      </c>
      <c r="B54" s="45" t="s">
        <v>8</v>
      </c>
      <c r="C54" s="114">
        <v>14.8</v>
      </c>
      <c r="D54" s="114">
        <v>5.2</v>
      </c>
      <c r="E54" s="114">
        <f>D54*E56*E57/100/100</f>
        <v>5.6484000000000005</v>
      </c>
      <c r="F54" s="114">
        <f>D54*F57*F56/100/100</f>
        <v>5.6460444444444446</v>
      </c>
      <c r="G54" s="114">
        <f>D54*G57*G56/100/100</f>
        <v>5.6190814814814818</v>
      </c>
      <c r="H54" s="114">
        <f t="shared" ref="H54" si="163">D54*H57*H56/100/100</f>
        <v>5.6190814814814818</v>
      </c>
      <c r="I54" s="114">
        <f t="shared" ref="I54" si="164">F54*I57*I56/100/100</f>
        <v>6.1049872000000018</v>
      </c>
      <c r="J54" s="114">
        <f t="shared" ref="J54" si="165">G54*J57*J56/100/100</f>
        <v>6.075832533333335</v>
      </c>
      <c r="K54" s="114">
        <f t="shared" ref="K54" si="166">H54*K57*K56/100/100</f>
        <v>6.075832533333335</v>
      </c>
      <c r="L54" s="117">
        <f t="shared" ref="L54" si="167">I54*L57*L56/100/100</f>
        <v>6.6968551832000029</v>
      </c>
      <c r="M54" s="114">
        <f t="shared" ref="M54" si="168">J54*M57*M56/100/100</f>
        <v>6.6712641216000019</v>
      </c>
      <c r="N54" s="114">
        <f t="shared" ref="N54" si="169">K54*N57*N56/100/100</f>
        <v>6.6712641216000019</v>
      </c>
      <c r="O54" s="117">
        <f t="shared" ref="O54" si="170">L54*O57*O56/100/100</f>
        <v>7.2069140222352042</v>
      </c>
      <c r="P54" s="114">
        <f t="shared" ref="P54" si="171">M54*P57*P56/100/100</f>
        <v>7.1793738446976034</v>
      </c>
      <c r="Q54" s="114">
        <f t="shared" ref="Q54" si="172">N54*Q57*Q56/100/100</f>
        <v>7.1793738446976034</v>
      </c>
      <c r="R54" s="117">
        <f t="shared" ref="R54" si="173">O54*R57*R56/100/100</f>
        <v>7.8596545208205066</v>
      </c>
      <c r="S54" s="114">
        <f t="shared" ref="S54" si="174">P54*S57*S56/100/100</f>
        <v>7.8296199900602153</v>
      </c>
      <c r="T54" s="114">
        <f t="shared" ref="T54" si="175">Q54*T57*T56/100/100</f>
        <v>7.8296199900602153</v>
      </c>
    </row>
    <row r="55" spans="1:20" ht="15">
      <c r="A55" s="48" t="s">
        <v>227</v>
      </c>
      <c r="B55" s="45" t="s">
        <v>8</v>
      </c>
      <c r="C55" s="114"/>
      <c r="D55" s="114">
        <v>5.2</v>
      </c>
      <c r="E55" s="114">
        <v>5.4</v>
      </c>
      <c r="F55" s="114">
        <v>5.6</v>
      </c>
      <c r="G55" s="114">
        <v>5.6</v>
      </c>
      <c r="H55" s="114">
        <v>5.6</v>
      </c>
      <c r="I55" s="114">
        <v>5.8</v>
      </c>
      <c r="J55" s="114">
        <v>5.8</v>
      </c>
      <c r="K55" s="114">
        <v>5.8</v>
      </c>
      <c r="L55" s="117">
        <v>6.1</v>
      </c>
      <c r="M55" s="117">
        <v>6.1</v>
      </c>
      <c r="N55" s="117">
        <v>6.1</v>
      </c>
      <c r="O55" s="117">
        <v>6.3</v>
      </c>
      <c r="P55" s="117">
        <v>6.3</v>
      </c>
      <c r="Q55" s="117">
        <v>6.3</v>
      </c>
      <c r="R55" s="117">
        <v>6.6</v>
      </c>
      <c r="S55" s="117">
        <v>6.6</v>
      </c>
      <c r="T55" s="117">
        <v>6.6</v>
      </c>
    </row>
    <row r="56" spans="1:20" ht="15">
      <c r="A56" s="48" t="s">
        <v>199</v>
      </c>
      <c r="B56" s="45"/>
      <c r="C56" s="114"/>
      <c r="D56" s="114">
        <v>103.9</v>
      </c>
      <c r="E56" s="114">
        <v>104.6</v>
      </c>
      <c r="F56" s="114">
        <v>104.7</v>
      </c>
      <c r="G56" s="114">
        <v>104.2</v>
      </c>
      <c r="H56" s="114">
        <v>104.2</v>
      </c>
      <c r="I56" s="114">
        <v>104.4</v>
      </c>
      <c r="J56" s="114">
        <v>104.4</v>
      </c>
      <c r="K56" s="114">
        <v>104.4</v>
      </c>
      <c r="L56" s="117">
        <v>104.3</v>
      </c>
      <c r="M56" s="114">
        <v>104.4</v>
      </c>
      <c r="N56" s="114">
        <v>104.4</v>
      </c>
      <c r="O56" s="117">
        <v>104.2</v>
      </c>
      <c r="P56" s="114">
        <v>104.2</v>
      </c>
      <c r="Q56" s="114">
        <v>104.2</v>
      </c>
      <c r="R56" s="117">
        <v>104.1</v>
      </c>
      <c r="S56" s="114">
        <v>104.1</v>
      </c>
      <c r="T56" s="114">
        <v>104.1</v>
      </c>
    </row>
    <row r="57" spans="1:20" ht="15">
      <c r="A57" s="49" t="s">
        <v>9</v>
      </c>
      <c r="B57" s="45" t="s">
        <v>10</v>
      </c>
      <c r="C57" s="114"/>
      <c r="D57" s="114">
        <f>D55/C54*100</f>
        <v>35.135135135135137</v>
      </c>
      <c r="E57" s="114">
        <f>E55/D54*100</f>
        <v>103.84615384615385</v>
      </c>
      <c r="F57" s="114">
        <f>F55/E55*100</f>
        <v>103.7037037037037</v>
      </c>
      <c r="G57" s="114">
        <f>G55/E55*100</f>
        <v>103.7037037037037</v>
      </c>
      <c r="H57" s="114">
        <f>H55/E55*100</f>
        <v>103.7037037037037</v>
      </c>
      <c r="I57" s="114">
        <f t="shared" ref="I57" si="176">I55/F55*100</f>
        <v>103.57142857142858</v>
      </c>
      <c r="J57" s="114">
        <f t="shared" ref="J57" si="177">J55/G55*100</f>
        <v>103.57142857142858</v>
      </c>
      <c r="K57" s="114">
        <f t="shared" ref="K57" si="178">K55/H55*100</f>
        <v>103.57142857142858</v>
      </c>
      <c r="L57" s="117">
        <f t="shared" ref="L57" si="179">L55/I55*100</f>
        <v>105.17241379310344</v>
      </c>
      <c r="M57" s="114">
        <f t="shared" ref="M57" si="180">M55/J55*100</f>
        <v>105.17241379310344</v>
      </c>
      <c r="N57" s="114">
        <f t="shared" ref="N57" si="181">N55/K55*100</f>
        <v>105.17241379310344</v>
      </c>
      <c r="O57" s="117">
        <f t="shared" ref="O57" si="182">O55/L55*100</f>
        <v>103.27868852459017</v>
      </c>
      <c r="P57" s="114">
        <f t="shared" ref="P57" si="183">P55/M55*100</f>
        <v>103.27868852459017</v>
      </c>
      <c r="Q57" s="114">
        <f t="shared" ref="Q57" si="184">Q55/N55*100</f>
        <v>103.27868852459017</v>
      </c>
      <c r="R57" s="117">
        <f t="shared" ref="R57" si="185">R55/O55*100</f>
        <v>104.76190476190477</v>
      </c>
      <c r="S57" s="114">
        <f t="shared" ref="S57" si="186">S55/P55*100</f>
        <v>104.76190476190477</v>
      </c>
      <c r="T57" s="114">
        <f t="shared" ref="T57" si="187">T55/Q55*100</f>
        <v>104.76190476190477</v>
      </c>
    </row>
    <row r="58" spans="1:20" ht="15">
      <c r="A58" s="91" t="s">
        <v>246</v>
      </c>
      <c r="B58" s="45"/>
      <c r="C58" s="114"/>
      <c r="D58" s="114"/>
      <c r="E58" s="114"/>
      <c r="F58" s="114"/>
      <c r="G58" s="114"/>
      <c r="H58" s="114"/>
      <c r="I58" s="114"/>
      <c r="J58" s="114"/>
      <c r="K58" s="114"/>
      <c r="L58" s="117"/>
      <c r="M58" s="114"/>
      <c r="N58" s="114"/>
      <c r="O58" s="117"/>
      <c r="P58" s="114"/>
      <c r="Q58" s="114"/>
      <c r="R58" s="117"/>
      <c r="S58" s="114"/>
      <c r="T58" s="114"/>
    </row>
    <row r="59" spans="1:20" ht="15">
      <c r="A59" s="48" t="s">
        <v>7</v>
      </c>
      <c r="B59" s="45" t="s">
        <v>8</v>
      </c>
      <c r="C59" s="114">
        <v>11275</v>
      </c>
      <c r="D59" s="114">
        <v>0</v>
      </c>
      <c r="E59" s="114"/>
      <c r="F59" s="114"/>
      <c r="G59" s="114"/>
      <c r="H59" s="114"/>
      <c r="I59" s="114"/>
      <c r="J59" s="114"/>
      <c r="K59" s="114"/>
      <c r="L59" s="117"/>
      <c r="M59" s="114"/>
      <c r="N59" s="114"/>
      <c r="O59" s="117"/>
      <c r="P59" s="114"/>
      <c r="Q59" s="114"/>
      <c r="R59" s="117"/>
      <c r="S59" s="114"/>
      <c r="T59" s="114"/>
    </row>
    <row r="60" spans="1:20" ht="15">
      <c r="A60" s="48" t="s">
        <v>227</v>
      </c>
      <c r="B60" s="45" t="s">
        <v>8</v>
      </c>
      <c r="C60" s="114"/>
      <c r="D60" s="114">
        <v>0</v>
      </c>
      <c r="E60" s="114"/>
      <c r="F60" s="114"/>
      <c r="G60" s="114"/>
      <c r="H60" s="114"/>
      <c r="I60" s="114"/>
      <c r="J60" s="114"/>
      <c r="K60" s="114"/>
      <c r="L60" s="117"/>
      <c r="M60" s="114"/>
      <c r="N60" s="114"/>
      <c r="O60" s="117"/>
      <c r="P60" s="114"/>
      <c r="Q60" s="114"/>
      <c r="R60" s="117"/>
      <c r="S60" s="114"/>
      <c r="T60" s="114"/>
    </row>
    <row r="61" spans="1:20" ht="15">
      <c r="A61" s="48" t="s">
        <v>199</v>
      </c>
      <c r="B61" s="45"/>
      <c r="C61" s="114"/>
      <c r="D61" s="114">
        <v>0</v>
      </c>
      <c r="E61" s="114"/>
      <c r="F61" s="114"/>
      <c r="G61" s="114"/>
      <c r="H61" s="114"/>
      <c r="I61" s="114"/>
      <c r="J61" s="114"/>
      <c r="K61" s="114"/>
      <c r="L61" s="117"/>
      <c r="M61" s="114"/>
      <c r="N61" s="114"/>
      <c r="O61" s="117"/>
      <c r="P61" s="114"/>
      <c r="Q61" s="114"/>
      <c r="R61" s="117"/>
      <c r="S61" s="114"/>
      <c r="T61" s="114"/>
    </row>
    <row r="62" spans="1:20" ht="15">
      <c r="A62" s="49" t="s">
        <v>9</v>
      </c>
      <c r="B62" s="45" t="s">
        <v>10</v>
      </c>
      <c r="C62" s="114"/>
      <c r="D62" s="114">
        <v>0</v>
      </c>
      <c r="E62" s="114"/>
      <c r="F62" s="114"/>
      <c r="G62" s="114"/>
      <c r="H62" s="114"/>
      <c r="I62" s="114"/>
      <c r="J62" s="114"/>
      <c r="K62" s="114"/>
      <c r="L62" s="117"/>
      <c r="M62" s="114"/>
      <c r="N62" s="114"/>
      <c r="O62" s="117"/>
      <c r="P62" s="114"/>
      <c r="Q62" s="114"/>
      <c r="R62" s="117"/>
      <c r="S62" s="114"/>
      <c r="T62" s="114"/>
    </row>
    <row r="63" spans="1:20" ht="15">
      <c r="A63" s="91" t="s">
        <v>238</v>
      </c>
      <c r="B63" s="45"/>
      <c r="C63" s="114"/>
      <c r="D63" s="114"/>
      <c r="E63" s="114"/>
      <c r="F63" s="114"/>
      <c r="G63" s="114"/>
      <c r="H63" s="114"/>
      <c r="I63" s="114"/>
      <c r="J63" s="110"/>
      <c r="K63" s="110"/>
      <c r="L63" s="117"/>
      <c r="M63" s="110"/>
      <c r="N63" s="110"/>
      <c r="O63" s="117"/>
      <c r="P63" s="110"/>
      <c r="Q63" s="110"/>
      <c r="R63" s="117"/>
      <c r="S63" s="110"/>
      <c r="T63" s="110"/>
    </row>
    <row r="64" spans="1:20" ht="15">
      <c r="A64" s="48" t="s">
        <v>7</v>
      </c>
      <c r="B64" s="45" t="s">
        <v>8</v>
      </c>
      <c r="C64" s="114">
        <v>57207.6</v>
      </c>
      <c r="D64" s="114">
        <f t="shared" ref="D64:T64" si="188">D69+D74</f>
        <v>56669.899999999994</v>
      </c>
      <c r="E64" s="114">
        <f t="shared" si="188"/>
        <v>61585.603499999997</v>
      </c>
      <c r="F64" s="114">
        <f t="shared" si="188"/>
        <v>66858.961099560009</v>
      </c>
      <c r="G64" s="114">
        <f t="shared" si="188"/>
        <v>66539.672842159998</v>
      </c>
      <c r="H64" s="114">
        <f t="shared" si="188"/>
        <v>66539.672842159998</v>
      </c>
      <c r="I64" s="114">
        <f t="shared" si="188"/>
        <v>72378.104425769532</v>
      </c>
      <c r="J64" s="114">
        <f t="shared" si="188"/>
        <v>72032.459227938714</v>
      </c>
      <c r="K64" s="114">
        <f t="shared" si="188"/>
        <v>72032.459227938714</v>
      </c>
      <c r="L64" s="114">
        <f t="shared" si="188"/>
        <v>77592.775507917569</v>
      </c>
      <c r="M64" s="114">
        <f t="shared" si="188"/>
        <v>77890.719205387577</v>
      </c>
      <c r="N64" s="114">
        <f t="shared" si="188"/>
        <v>78565.478284019526</v>
      </c>
      <c r="O64" s="114">
        <f t="shared" si="188"/>
        <v>83839.12785553062</v>
      </c>
      <c r="P64" s="114">
        <f t="shared" si="188"/>
        <v>84003.61473336877</v>
      </c>
      <c r="Q64" s="114">
        <f t="shared" si="188"/>
        <v>85141.818067276807</v>
      </c>
      <c r="R64" s="114">
        <f t="shared" si="188"/>
        <v>90441.319878840237</v>
      </c>
      <c r="S64" s="114">
        <f t="shared" si="188"/>
        <v>90583.576252717845</v>
      </c>
      <c r="T64" s="114">
        <f t="shared" si="188"/>
        <v>91550.027860057351</v>
      </c>
    </row>
    <row r="65" spans="1:20" ht="15">
      <c r="A65" s="48" t="s">
        <v>227</v>
      </c>
      <c r="B65" s="45" t="s">
        <v>8</v>
      </c>
      <c r="C65" s="114"/>
      <c r="D65" s="114">
        <f t="shared" ref="D65:T65" si="189">D70+D75</f>
        <v>56669.899999999994</v>
      </c>
      <c r="E65" s="114">
        <f t="shared" si="189"/>
        <v>58877.25</v>
      </c>
      <c r="F65" s="114">
        <f t="shared" si="189"/>
        <v>61049.38</v>
      </c>
      <c r="G65" s="114">
        <f t="shared" si="189"/>
        <v>61049.38</v>
      </c>
      <c r="H65" s="114">
        <f t="shared" si="189"/>
        <v>61049.38</v>
      </c>
      <c r="I65" s="114">
        <f t="shared" si="189"/>
        <v>63303.59</v>
      </c>
      <c r="J65" s="114">
        <f t="shared" si="189"/>
        <v>63303.59</v>
      </c>
      <c r="K65" s="114">
        <f t="shared" si="189"/>
        <v>63303.59</v>
      </c>
      <c r="L65" s="114">
        <f t="shared" si="189"/>
        <v>65066.6</v>
      </c>
      <c r="M65" s="114">
        <f t="shared" si="189"/>
        <v>65567</v>
      </c>
      <c r="N65" s="114">
        <f t="shared" si="189"/>
        <v>66135</v>
      </c>
      <c r="O65" s="114">
        <f t="shared" si="189"/>
        <v>67470.8</v>
      </c>
      <c r="P65" s="114">
        <f t="shared" si="189"/>
        <v>67862.5</v>
      </c>
      <c r="Q65" s="114">
        <f t="shared" si="189"/>
        <v>68782</v>
      </c>
      <c r="R65" s="114">
        <f t="shared" si="189"/>
        <v>69917.399999999994</v>
      </c>
      <c r="S65" s="114">
        <f t="shared" si="189"/>
        <v>70296</v>
      </c>
      <c r="T65" s="114">
        <f t="shared" si="189"/>
        <v>71046</v>
      </c>
    </row>
    <row r="66" spans="1:20" ht="15">
      <c r="A66" s="48" t="s">
        <v>199</v>
      </c>
      <c r="B66" s="45"/>
      <c r="C66" s="114"/>
      <c r="D66" s="114">
        <v>103.9</v>
      </c>
      <c r="E66" s="114">
        <v>104.6</v>
      </c>
      <c r="F66" s="114">
        <v>104.7</v>
      </c>
      <c r="G66" s="114">
        <v>104.2</v>
      </c>
      <c r="H66" s="114">
        <v>104.2</v>
      </c>
      <c r="I66" s="114">
        <v>104.4</v>
      </c>
      <c r="J66" s="114">
        <v>104.4</v>
      </c>
      <c r="K66" s="114">
        <v>104.4</v>
      </c>
      <c r="L66" s="117">
        <v>104.3</v>
      </c>
      <c r="M66" s="114">
        <v>104.4</v>
      </c>
      <c r="N66" s="114">
        <v>104.4</v>
      </c>
      <c r="O66" s="117">
        <v>104.2</v>
      </c>
      <c r="P66" s="114">
        <v>104.2</v>
      </c>
      <c r="Q66" s="114">
        <v>104.2</v>
      </c>
      <c r="R66" s="117">
        <v>104.1</v>
      </c>
      <c r="S66" s="114">
        <v>104.1</v>
      </c>
      <c r="T66" s="114">
        <v>104.1</v>
      </c>
    </row>
    <row r="67" spans="1:20" ht="15">
      <c r="A67" s="49" t="s">
        <v>9</v>
      </c>
      <c r="B67" s="45" t="s">
        <v>10</v>
      </c>
      <c r="C67" s="114"/>
      <c r="D67" s="114">
        <f>D65/C64*100</f>
        <v>99.060089918122756</v>
      </c>
      <c r="E67" s="114">
        <f>E65/D64*100</f>
        <v>103.89510127951525</v>
      </c>
      <c r="F67" s="114">
        <f>F65/E65*100</f>
        <v>103.68925179080205</v>
      </c>
      <c r="G67" s="114">
        <f>G65/E65*100</f>
        <v>103.68925179080205</v>
      </c>
      <c r="H67" s="114">
        <f>H65/E65*100</f>
        <v>103.68925179080205</v>
      </c>
      <c r="I67" s="114">
        <f t="shared" ref="I67" si="190">I65/F65*100</f>
        <v>103.6924371713521</v>
      </c>
      <c r="J67" s="114">
        <f t="shared" ref="J67" si="191">J65/G65*100</f>
        <v>103.6924371713521</v>
      </c>
      <c r="K67" s="114">
        <f t="shared" ref="K67" si="192">K65/H65*100</f>
        <v>103.6924371713521</v>
      </c>
      <c r="L67" s="117">
        <f t="shared" ref="L67" si="193">L65/I65*100</f>
        <v>102.78500792767045</v>
      </c>
      <c r="M67" s="114">
        <f t="shared" ref="M67" si="194">M65/J65*100</f>
        <v>103.57548442355325</v>
      </c>
      <c r="N67" s="114">
        <f t="shared" ref="N67" si="195">N65/K65*100</f>
        <v>104.47274791208525</v>
      </c>
      <c r="O67" s="117">
        <f t="shared" ref="O67" si="196">O65/L65*100</f>
        <v>103.69498329404027</v>
      </c>
      <c r="P67" s="114">
        <f t="shared" ref="P67" si="197">P65/M65*100</f>
        <v>103.50099897814448</v>
      </c>
      <c r="Q67" s="114">
        <f t="shared" ref="Q67" si="198">Q65/N65*100</f>
        <v>104.0024192938686</v>
      </c>
      <c r="R67" s="117">
        <f t="shared" ref="R67" si="199">R65/O65*100</f>
        <v>103.62616124308587</v>
      </c>
      <c r="S67" s="114">
        <f t="shared" ref="S67" si="200">S65/P65*100</f>
        <v>103.58592742678209</v>
      </c>
      <c r="T67" s="114">
        <f t="shared" ref="T67" si="201">T65/Q65*100</f>
        <v>103.29155883806811</v>
      </c>
    </row>
    <row r="68" spans="1:20" ht="15">
      <c r="A68" s="92" t="s">
        <v>139</v>
      </c>
      <c r="B68" s="45"/>
      <c r="C68" s="114"/>
      <c r="D68" s="114"/>
      <c r="E68" s="114"/>
      <c r="F68" s="114"/>
      <c r="G68" s="114"/>
      <c r="H68" s="114"/>
      <c r="I68" s="114"/>
      <c r="J68" s="110"/>
      <c r="K68" s="110"/>
      <c r="L68" s="117"/>
      <c r="M68" s="110"/>
      <c r="N68" s="110"/>
      <c r="O68" s="117"/>
      <c r="P68" s="110"/>
      <c r="Q68" s="110"/>
      <c r="R68" s="117"/>
      <c r="S68" s="110"/>
      <c r="T68" s="110"/>
    </row>
    <row r="69" spans="1:20" ht="15">
      <c r="A69" s="48" t="s">
        <v>7</v>
      </c>
      <c r="B69" s="45" t="s">
        <v>8</v>
      </c>
      <c r="C69" s="114">
        <v>18586.599999999999</v>
      </c>
      <c r="D69" s="114">
        <v>17556.2</v>
      </c>
      <c r="E69" s="114">
        <f>D69*E71*E72/100/100</f>
        <v>19036.153999999999</v>
      </c>
      <c r="F69" s="114">
        <f>E69*F71*F72/100/100</f>
        <v>20527.716528000001</v>
      </c>
      <c r="G69" s="114">
        <f>E69*G71*G72/100/100</f>
        <v>20429.685408000001</v>
      </c>
      <c r="H69" s="114">
        <f>E69*H71*H72/100/100</f>
        <v>20429.685408000001</v>
      </c>
      <c r="I69" s="114">
        <f t="shared" ref="I69" si="202">F69*I72*I71/100/100</f>
        <v>22073.498265168004</v>
      </c>
      <c r="J69" s="114">
        <f t="shared" ref="J69" si="203">G69*J72*J71/100/100</f>
        <v>21968.085188448</v>
      </c>
      <c r="K69" s="114">
        <f t="shared" ref="K69" si="204">H69*K72*K71/100/100</f>
        <v>21968.085188448</v>
      </c>
      <c r="L69" s="117">
        <f t="shared" ref="L69" si="205">I69*L72*L71/100/100</f>
        <v>23713.123798922039</v>
      </c>
      <c r="M69" s="114">
        <f t="shared" ref="M69" si="206">J69*M72*M71/100/100</f>
        <v>23622.507532739517</v>
      </c>
      <c r="N69" s="114">
        <f t="shared" ref="N69" si="207">K69*N72*N71/100/100</f>
        <v>23622.507532739517</v>
      </c>
      <c r="O69" s="117">
        <f t="shared" ref="O69" si="208">L69*O72*O71/100/100</f>
        <v>25450.906417842652</v>
      </c>
      <c r="P69" s="114">
        <f t="shared" ref="P69" si="209">M69*P72*P71/100/100</f>
        <v>25353.649467214724</v>
      </c>
      <c r="Q69" s="114">
        <f t="shared" ref="Q69" si="210">N69*Q72*Q71/100/100</f>
        <v>25353.649467214724</v>
      </c>
      <c r="R69" s="117">
        <f t="shared" ref="R69" si="211">O69*R72*R71/100/100</f>
        <v>27288.630357593582</v>
      </c>
      <c r="S69" s="114">
        <f t="shared" ref="S69" si="212">P69*S72*S71/100/100</f>
        <v>27184.350811245808</v>
      </c>
      <c r="T69" s="114">
        <f t="shared" ref="T69" si="213">Q69*T72*T71/100/100</f>
        <v>27184.350811245808</v>
      </c>
    </row>
    <row r="70" spans="1:20" ht="15">
      <c r="A70" s="48" t="s">
        <v>227</v>
      </c>
      <c r="B70" s="45" t="s">
        <v>8</v>
      </c>
      <c r="C70" s="114"/>
      <c r="D70" s="114">
        <v>17556.2</v>
      </c>
      <c r="E70" s="114">
        <v>18199</v>
      </c>
      <c r="F70" s="114">
        <v>18744</v>
      </c>
      <c r="G70" s="114">
        <v>18744</v>
      </c>
      <c r="H70" s="114">
        <v>18744</v>
      </c>
      <c r="I70" s="114">
        <v>19306</v>
      </c>
      <c r="J70" s="114">
        <v>19306</v>
      </c>
      <c r="K70" s="114">
        <v>19306</v>
      </c>
      <c r="L70" s="117">
        <v>19885</v>
      </c>
      <c r="M70" s="117">
        <v>19885</v>
      </c>
      <c r="N70" s="117">
        <v>19885</v>
      </c>
      <c r="O70" s="117">
        <v>20482</v>
      </c>
      <c r="P70" s="117">
        <v>20482</v>
      </c>
      <c r="Q70" s="117">
        <v>20482</v>
      </c>
      <c r="R70" s="117">
        <v>21096</v>
      </c>
      <c r="S70" s="117">
        <v>21096</v>
      </c>
      <c r="T70" s="117">
        <v>21096</v>
      </c>
    </row>
    <row r="71" spans="1:20" ht="15">
      <c r="A71" s="48" t="s">
        <v>199</v>
      </c>
      <c r="B71" s="45"/>
      <c r="C71" s="114"/>
      <c r="D71" s="114">
        <v>103.9</v>
      </c>
      <c r="E71" s="114">
        <v>104.6</v>
      </c>
      <c r="F71" s="114">
        <v>104.7</v>
      </c>
      <c r="G71" s="114">
        <v>104.2</v>
      </c>
      <c r="H71" s="114">
        <v>104.2</v>
      </c>
      <c r="I71" s="114">
        <v>104.4</v>
      </c>
      <c r="J71" s="114">
        <v>104.4</v>
      </c>
      <c r="K71" s="114">
        <v>104.4</v>
      </c>
      <c r="L71" s="117">
        <v>104.3</v>
      </c>
      <c r="M71" s="114">
        <v>104.4</v>
      </c>
      <c r="N71" s="114">
        <v>104.4</v>
      </c>
      <c r="O71" s="117">
        <v>104.2</v>
      </c>
      <c r="P71" s="114">
        <v>104.2</v>
      </c>
      <c r="Q71" s="114">
        <v>104.2</v>
      </c>
      <c r="R71" s="117">
        <v>104.1</v>
      </c>
      <c r="S71" s="114">
        <v>104.1</v>
      </c>
      <c r="T71" s="114">
        <v>104.1</v>
      </c>
    </row>
    <row r="72" spans="1:20" ht="15">
      <c r="A72" s="49" t="s">
        <v>9</v>
      </c>
      <c r="B72" s="45" t="s">
        <v>10</v>
      </c>
      <c r="C72" s="114"/>
      <c r="D72" s="114">
        <f>D70/C69*100</f>
        <v>94.456221148569412</v>
      </c>
      <c r="E72" s="114">
        <f>E70/D69*100</f>
        <v>103.66138458208496</v>
      </c>
      <c r="F72" s="114">
        <f>F70/E70*100</f>
        <v>102.99467003681522</v>
      </c>
      <c r="G72" s="114">
        <f>G70/E70*100</f>
        <v>102.99467003681522</v>
      </c>
      <c r="H72" s="114">
        <f>H70/E70*100</f>
        <v>102.99467003681522</v>
      </c>
      <c r="I72" s="114">
        <f t="shared" ref="I72" si="214">I70/F70*100</f>
        <v>102.99829278702519</v>
      </c>
      <c r="J72" s="114">
        <f t="shared" ref="J72" si="215">J70/G70*100</f>
        <v>102.99829278702519</v>
      </c>
      <c r="K72" s="114">
        <f t="shared" ref="K72" si="216">K70/H70*100</f>
        <v>102.99829278702519</v>
      </c>
      <c r="L72" s="117">
        <f t="shared" ref="L72" si="217">L70/I70*100</f>
        <v>102.9990676473635</v>
      </c>
      <c r="M72" s="114">
        <f t="shared" ref="M72" si="218">M70/J70*100</f>
        <v>102.9990676473635</v>
      </c>
      <c r="N72" s="114">
        <f t="shared" ref="N72" si="219">N70/K70*100</f>
        <v>102.9990676473635</v>
      </c>
      <c r="O72" s="117">
        <f t="shared" ref="O72" si="220">O70/L70*100</f>
        <v>103.00226301232085</v>
      </c>
      <c r="P72" s="114">
        <f t="shared" ref="P72" si="221">P70/M70*100</f>
        <v>103.00226301232085</v>
      </c>
      <c r="Q72" s="114">
        <f t="shared" ref="Q72" si="222">Q70/N70*100</f>
        <v>103.00226301232085</v>
      </c>
      <c r="R72" s="117">
        <f t="shared" ref="R72" si="223">R70/O70*100</f>
        <v>102.99775412557368</v>
      </c>
      <c r="S72" s="114">
        <f t="shared" ref="S72" si="224">S70/P70*100</f>
        <v>102.99775412557368</v>
      </c>
      <c r="T72" s="114">
        <f t="shared" ref="T72" si="225">T70/Q70*100</f>
        <v>102.99775412557368</v>
      </c>
    </row>
    <row r="73" spans="1:20" ht="15">
      <c r="A73" s="48" t="s">
        <v>235</v>
      </c>
      <c r="B73" s="45"/>
      <c r="C73" s="114"/>
      <c r="D73" s="114"/>
      <c r="E73" s="114"/>
      <c r="F73" s="114"/>
      <c r="G73" s="114"/>
      <c r="H73" s="114"/>
      <c r="I73" s="114"/>
      <c r="J73" s="110"/>
      <c r="K73" s="110"/>
      <c r="L73" s="117"/>
      <c r="M73" s="110"/>
      <c r="N73" s="110"/>
      <c r="O73" s="117"/>
      <c r="P73" s="110"/>
      <c r="Q73" s="110"/>
      <c r="R73" s="117"/>
      <c r="S73" s="110"/>
      <c r="T73" s="110"/>
    </row>
    <row r="74" spans="1:20" ht="15">
      <c r="A74" s="48" t="s">
        <v>7</v>
      </c>
      <c r="B74" s="45" t="s">
        <v>8</v>
      </c>
      <c r="C74" s="114">
        <v>38621</v>
      </c>
      <c r="D74" s="114">
        <v>39113.699999999997</v>
      </c>
      <c r="E74" s="114">
        <f>D74*E76*E77/100/100</f>
        <v>42549.449500000002</v>
      </c>
      <c r="F74" s="114">
        <f>E74*F76*F77/100/100</f>
        <v>46331.244571560004</v>
      </c>
      <c r="G74" s="114">
        <f>E74*G76*G77/100/100</f>
        <v>46109.987434160001</v>
      </c>
      <c r="H74" s="114">
        <f>E74*H76*H77/100/100</f>
        <v>46109.987434160001</v>
      </c>
      <c r="I74" s="114">
        <f t="shared" ref="I74" si="226">F74*I77*I76/100/100</f>
        <v>50304.606160601528</v>
      </c>
      <c r="J74" s="114">
        <f t="shared" ref="J74" si="227">G74*J77*J76/100/100</f>
        <v>50064.374039490714</v>
      </c>
      <c r="K74" s="114">
        <f t="shared" ref="K74" si="228">H74*K77*K76/100/100</f>
        <v>50064.374039490714</v>
      </c>
      <c r="L74" s="117">
        <f t="shared" ref="L74" si="229">I74*L77*L76/100/100</f>
        <v>53879.65170899553</v>
      </c>
      <c r="M74" s="114">
        <f t="shared" ref="M74" si="230">J74*M77*M76/100/100</f>
        <v>54268.211672648067</v>
      </c>
      <c r="N74" s="114">
        <f t="shared" ref="N74" si="231">K74*N77*N76/100/100</f>
        <v>54942.970751280009</v>
      </c>
      <c r="O74" s="117">
        <f t="shared" ref="O74" si="232">L74*O77*O76/100/100</f>
        <v>58388.221437687964</v>
      </c>
      <c r="P74" s="114">
        <f t="shared" ref="P74" si="233">M74*P77*P76/100/100</f>
        <v>58649.965266154053</v>
      </c>
      <c r="Q74" s="114">
        <f t="shared" ref="Q74" si="234">N74*Q77*Q76/100/100</f>
        <v>59788.168600062083</v>
      </c>
      <c r="R74" s="117">
        <f t="shared" ref="R74" si="235">O74*R77*R76/100/100</f>
        <v>63152.689521246648</v>
      </c>
      <c r="S74" s="114">
        <f t="shared" ref="S74" si="236">P74*S77*S76/100/100</f>
        <v>63399.22544147203</v>
      </c>
      <c r="T74" s="114">
        <f t="shared" ref="T74" si="237">Q74*T77*T76/100/100</f>
        <v>64365.677048811544</v>
      </c>
    </row>
    <row r="75" spans="1:20" ht="15">
      <c r="A75" s="48" t="s">
        <v>227</v>
      </c>
      <c r="B75" s="45" t="s">
        <v>8</v>
      </c>
      <c r="C75" s="114"/>
      <c r="D75" s="114">
        <v>39113.699999999997</v>
      </c>
      <c r="E75" s="114">
        <v>40678.25</v>
      </c>
      <c r="F75" s="114">
        <v>42305.38</v>
      </c>
      <c r="G75" s="114">
        <v>42305.38</v>
      </c>
      <c r="H75" s="114">
        <v>42305.38</v>
      </c>
      <c r="I75" s="114">
        <v>43997.59</v>
      </c>
      <c r="J75" s="114">
        <v>43997.59</v>
      </c>
      <c r="K75" s="114">
        <v>43997.59</v>
      </c>
      <c r="L75" s="117">
        <v>45181.599999999999</v>
      </c>
      <c r="M75" s="114">
        <v>45682</v>
      </c>
      <c r="N75" s="114">
        <v>46250</v>
      </c>
      <c r="O75" s="117">
        <v>46988.800000000003</v>
      </c>
      <c r="P75" s="114">
        <v>47380.5</v>
      </c>
      <c r="Q75" s="114">
        <v>48300</v>
      </c>
      <c r="R75" s="117">
        <v>48821.4</v>
      </c>
      <c r="S75" s="114">
        <v>49200</v>
      </c>
      <c r="T75" s="114">
        <v>49950</v>
      </c>
    </row>
    <row r="76" spans="1:20" ht="15">
      <c r="A76" s="48" t="s">
        <v>199</v>
      </c>
      <c r="B76" s="45"/>
      <c r="C76" s="114"/>
      <c r="D76" s="114">
        <v>103.9</v>
      </c>
      <c r="E76" s="114">
        <v>104.6</v>
      </c>
      <c r="F76" s="114">
        <v>104.7</v>
      </c>
      <c r="G76" s="114">
        <v>104.2</v>
      </c>
      <c r="H76" s="114">
        <v>104.2</v>
      </c>
      <c r="I76" s="114">
        <v>104.4</v>
      </c>
      <c r="J76" s="114">
        <v>104.4</v>
      </c>
      <c r="K76" s="114">
        <v>104.4</v>
      </c>
      <c r="L76" s="117">
        <v>104.3</v>
      </c>
      <c r="M76" s="114">
        <v>104.4</v>
      </c>
      <c r="N76" s="114">
        <v>104.4</v>
      </c>
      <c r="O76" s="117">
        <v>104.2</v>
      </c>
      <c r="P76" s="114">
        <v>104.2</v>
      </c>
      <c r="Q76" s="114">
        <v>104.2</v>
      </c>
      <c r="R76" s="117">
        <v>104.1</v>
      </c>
      <c r="S76" s="114">
        <v>104.1</v>
      </c>
      <c r="T76" s="114">
        <v>104.1</v>
      </c>
    </row>
    <row r="77" spans="1:20" ht="15">
      <c r="A77" s="49" t="s">
        <v>9</v>
      </c>
      <c r="B77" s="45" t="s">
        <v>10</v>
      </c>
      <c r="C77" s="114"/>
      <c r="D77" s="114">
        <f>D75/C74*100</f>
        <v>101.27573082002019</v>
      </c>
      <c r="E77" s="114">
        <f>E75/D74*100</f>
        <v>104.0000051132979</v>
      </c>
      <c r="F77" s="114">
        <f>F75/E75*100</f>
        <v>104</v>
      </c>
      <c r="G77" s="114">
        <f>G75/E75*100</f>
        <v>104</v>
      </c>
      <c r="H77" s="114">
        <f>H75/E75*100</f>
        <v>104</v>
      </c>
      <c r="I77" s="114">
        <f t="shared" ref="I77" si="238">I75/F75*100</f>
        <v>103.99998770841911</v>
      </c>
      <c r="J77" s="114">
        <f t="shared" ref="J77" si="239">J75/G75*100</f>
        <v>103.99998770841911</v>
      </c>
      <c r="K77" s="114">
        <f t="shared" ref="K77" si="240">K75/H75*100</f>
        <v>103.99998770841911</v>
      </c>
      <c r="L77" s="117">
        <f t="shared" ref="L77" si="241">L75/I75*100</f>
        <v>102.69107921592979</v>
      </c>
      <c r="M77" s="114">
        <f t="shared" ref="M77" si="242">M75/J75*100</f>
        <v>103.82841423814351</v>
      </c>
      <c r="N77" s="114">
        <f t="shared" ref="N77" si="243">N75/K75*100</f>
        <v>105.11939403953718</v>
      </c>
      <c r="O77" s="117">
        <f t="shared" ref="O77" si="244">O75/L75*100</f>
        <v>103.99985834941658</v>
      </c>
      <c r="P77" s="114">
        <f t="shared" ref="P77" si="245">P75/M75*100</f>
        <v>103.71809465434963</v>
      </c>
      <c r="Q77" s="114">
        <f t="shared" ref="Q77" si="246">Q75/N75*100</f>
        <v>104.43243243243244</v>
      </c>
      <c r="R77" s="117">
        <f t="shared" ref="R77" si="247">R75/O75*100</f>
        <v>103.900078316535</v>
      </c>
      <c r="S77" s="114">
        <f t="shared" ref="S77" si="248">S75/P75*100</f>
        <v>103.84018741887486</v>
      </c>
      <c r="T77" s="114">
        <f t="shared" ref="T77" si="249">T75/Q75*100</f>
        <v>103.41614906832297</v>
      </c>
    </row>
    <row r="78" spans="1:20" ht="30">
      <c r="A78" s="91" t="s">
        <v>239</v>
      </c>
      <c r="B78" s="45"/>
      <c r="C78" s="114"/>
      <c r="D78" s="114"/>
      <c r="E78" s="114"/>
      <c r="F78" s="114"/>
      <c r="G78" s="114"/>
      <c r="H78" s="114"/>
      <c r="I78" s="114"/>
      <c r="J78" s="110"/>
      <c r="K78" s="110"/>
      <c r="L78" s="117"/>
      <c r="M78" s="110"/>
      <c r="N78" s="110"/>
      <c r="O78" s="117"/>
      <c r="P78" s="110"/>
      <c r="Q78" s="110"/>
      <c r="R78" s="117"/>
      <c r="S78" s="110"/>
      <c r="T78" s="110"/>
    </row>
    <row r="79" spans="1:20" ht="15">
      <c r="A79" s="48" t="s">
        <v>7</v>
      </c>
      <c r="B79" s="45" t="s">
        <v>8</v>
      </c>
      <c r="C79" s="114">
        <v>1248.2</v>
      </c>
      <c r="D79" s="114">
        <f t="shared" ref="D79:T79" si="250">D84+D89</f>
        <v>165.3</v>
      </c>
      <c r="E79" s="114">
        <f t="shared" si="250"/>
        <v>180.95800000000003</v>
      </c>
      <c r="F79" s="114">
        <f t="shared" si="250"/>
        <v>198.22432200000003</v>
      </c>
      <c r="G79" s="114">
        <f t="shared" si="250"/>
        <v>197.27769200000003</v>
      </c>
      <c r="H79" s="114">
        <f t="shared" si="250"/>
        <v>197.27769200000003</v>
      </c>
      <c r="I79" s="114">
        <f t="shared" si="250"/>
        <v>217.23633432000005</v>
      </c>
      <c r="J79" s="114">
        <f t="shared" si="250"/>
        <v>216.19891152000002</v>
      </c>
      <c r="K79" s="114">
        <f t="shared" si="250"/>
        <v>216.19891152000002</v>
      </c>
      <c r="L79" s="114">
        <f t="shared" si="250"/>
        <v>237.31011496029606</v>
      </c>
      <c r="M79" s="114">
        <f t="shared" si="250"/>
        <v>236.40326874604801</v>
      </c>
      <c r="N79" s="114">
        <f t="shared" si="250"/>
        <v>236.40326874604801</v>
      </c>
      <c r="O79" s="114">
        <f t="shared" si="250"/>
        <v>259.70312671268022</v>
      </c>
      <c r="P79" s="114">
        <f t="shared" si="250"/>
        <v>258.7107088491299</v>
      </c>
      <c r="Q79" s="114">
        <f t="shared" si="250"/>
        <v>258.7107088491299</v>
      </c>
      <c r="R79" s="114">
        <f t="shared" si="250"/>
        <v>283.28640729583788</v>
      </c>
      <c r="S79" s="114">
        <f t="shared" si="250"/>
        <v>282.20386934313774</v>
      </c>
      <c r="T79" s="114">
        <f t="shared" si="250"/>
        <v>282.20386934313774</v>
      </c>
    </row>
    <row r="80" spans="1:20" ht="15">
      <c r="A80" s="48" t="s">
        <v>227</v>
      </c>
      <c r="B80" s="45" t="s">
        <v>8</v>
      </c>
      <c r="C80" s="114"/>
      <c r="D80" s="114">
        <f t="shared" ref="D80:T80" si="251">D85+D90</f>
        <v>165.3</v>
      </c>
      <c r="E80" s="114">
        <f t="shared" si="251"/>
        <v>173</v>
      </c>
      <c r="F80" s="114">
        <f t="shared" si="251"/>
        <v>181</v>
      </c>
      <c r="G80" s="114">
        <f t="shared" si="251"/>
        <v>181</v>
      </c>
      <c r="H80" s="114">
        <f t="shared" si="251"/>
        <v>181</v>
      </c>
      <c r="I80" s="114">
        <f t="shared" si="251"/>
        <v>190</v>
      </c>
      <c r="J80" s="114">
        <f t="shared" si="251"/>
        <v>190</v>
      </c>
      <c r="K80" s="114">
        <f t="shared" si="251"/>
        <v>190</v>
      </c>
      <c r="L80" s="114">
        <f t="shared" si="251"/>
        <v>199</v>
      </c>
      <c r="M80" s="114">
        <f t="shared" si="251"/>
        <v>199</v>
      </c>
      <c r="N80" s="114">
        <f t="shared" si="251"/>
        <v>199</v>
      </c>
      <c r="O80" s="114">
        <f t="shared" si="251"/>
        <v>209</v>
      </c>
      <c r="P80" s="114">
        <f t="shared" si="251"/>
        <v>209</v>
      </c>
      <c r="Q80" s="114">
        <f t="shared" si="251"/>
        <v>209</v>
      </c>
      <c r="R80" s="114">
        <f t="shared" si="251"/>
        <v>219</v>
      </c>
      <c r="S80" s="114">
        <f t="shared" si="251"/>
        <v>219</v>
      </c>
      <c r="T80" s="114">
        <f t="shared" si="251"/>
        <v>219</v>
      </c>
    </row>
    <row r="81" spans="1:20" ht="15">
      <c r="A81" s="48" t="s">
        <v>199</v>
      </c>
      <c r="B81" s="45"/>
      <c r="C81" s="114"/>
      <c r="D81" s="114">
        <v>103.9</v>
      </c>
      <c r="E81" s="114">
        <v>104.6</v>
      </c>
      <c r="F81" s="114">
        <v>104.7</v>
      </c>
      <c r="G81" s="114">
        <v>104.2</v>
      </c>
      <c r="H81" s="114">
        <v>104.2</v>
      </c>
      <c r="I81" s="114">
        <v>104.4</v>
      </c>
      <c r="J81" s="114">
        <v>104.4</v>
      </c>
      <c r="K81" s="114">
        <v>104.4</v>
      </c>
      <c r="L81" s="117">
        <v>104.3</v>
      </c>
      <c r="M81" s="114">
        <v>104.4</v>
      </c>
      <c r="N81" s="114">
        <v>104.4</v>
      </c>
      <c r="O81" s="117">
        <v>104.2</v>
      </c>
      <c r="P81" s="114">
        <v>104.2</v>
      </c>
      <c r="Q81" s="114">
        <v>104.2</v>
      </c>
      <c r="R81" s="117">
        <v>104.1</v>
      </c>
      <c r="S81" s="114">
        <v>104.1</v>
      </c>
      <c r="T81" s="114">
        <v>104.1</v>
      </c>
    </row>
    <row r="82" spans="1:20" ht="15">
      <c r="A82" s="49" t="s">
        <v>9</v>
      </c>
      <c r="B82" s="45" t="s">
        <v>10</v>
      </c>
      <c r="C82" s="114"/>
      <c r="D82" s="114">
        <f>D80/C79*100</f>
        <v>13.243070020829995</v>
      </c>
      <c r="E82" s="114">
        <f>E80/D79*100</f>
        <v>104.65819721718088</v>
      </c>
      <c r="F82" s="114">
        <f>F80/E80*100</f>
        <v>104.62427745664739</v>
      </c>
      <c r="G82" s="114">
        <f>G80/E80*100</f>
        <v>104.62427745664739</v>
      </c>
      <c r="H82" s="114">
        <f>H80/E80*100</f>
        <v>104.62427745664739</v>
      </c>
      <c r="I82" s="114">
        <f t="shared" ref="I82" si="252">I80/F80*100</f>
        <v>104.97237569060773</v>
      </c>
      <c r="J82" s="114">
        <f t="shared" ref="J82" si="253">J80/G80*100</f>
        <v>104.97237569060773</v>
      </c>
      <c r="K82" s="114">
        <f t="shared" ref="K82" si="254">K80/H80*100</f>
        <v>104.97237569060773</v>
      </c>
      <c r="L82" s="117">
        <f t="shared" ref="L82" si="255">L80/I80*100</f>
        <v>104.73684210526315</v>
      </c>
      <c r="M82" s="114">
        <f t="shared" ref="M82" si="256">M80/J80*100</f>
        <v>104.73684210526315</v>
      </c>
      <c r="N82" s="114">
        <f t="shared" ref="N82" si="257">N80/K80*100</f>
        <v>104.73684210526315</v>
      </c>
      <c r="O82" s="117">
        <f t="shared" ref="O82" si="258">O80/L80*100</f>
        <v>105.0251256281407</v>
      </c>
      <c r="P82" s="114">
        <f t="shared" ref="P82" si="259">P80/M80*100</f>
        <v>105.0251256281407</v>
      </c>
      <c r="Q82" s="114">
        <f t="shared" ref="Q82" si="260">Q80/N80*100</f>
        <v>105.0251256281407</v>
      </c>
      <c r="R82" s="117">
        <f t="shared" ref="R82" si="261">R80/O80*100</f>
        <v>104.78468899521532</v>
      </c>
      <c r="S82" s="114">
        <f t="shared" ref="S82" si="262">S80/P80*100</f>
        <v>104.78468899521532</v>
      </c>
      <c r="T82" s="114">
        <f t="shared" ref="T82" si="263">T80/Q80*100</f>
        <v>104.78468899521532</v>
      </c>
    </row>
    <row r="83" spans="1:20" ht="30">
      <c r="A83" s="91" t="s">
        <v>190</v>
      </c>
      <c r="B83" s="45"/>
      <c r="C83" s="114"/>
      <c r="D83" s="114"/>
      <c r="E83" s="114"/>
      <c r="F83" s="114"/>
      <c r="G83" s="114"/>
      <c r="H83" s="114"/>
      <c r="I83" s="114"/>
      <c r="J83" s="110"/>
      <c r="K83" s="110"/>
      <c r="L83" s="117"/>
      <c r="M83" s="110"/>
      <c r="N83" s="110"/>
      <c r="O83" s="117"/>
      <c r="P83" s="110"/>
      <c r="Q83" s="110"/>
      <c r="R83" s="117"/>
      <c r="S83" s="110"/>
      <c r="T83" s="110"/>
    </row>
    <row r="84" spans="1:20" ht="15">
      <c r="A84" s="48" t="s">
        <v>7</v>
      </c>
      <c r="B84" s="45" t="s">
        <v>8</v>
      </c>
      <c r="C84" s="114">
        <v>1100</v>
      </c>
      <c r="D84" s="114"/>
      <c r="E84" s="114">
        <v>0</v>
      </c>
      <c r="F84" s="114">
        <f>D84*F87*F86/100/100</f>
        <v>0</v>
      </c>
      <c r="G84" s="114">
        <f>D84*G87*G86/100/100</f>
        <v>0</v>
      </c>
      <c r="H84" s="114">
        <f t="shared" ref="H84" si="264">D84*H87*H86/100/100</f>
        <v>0</v>
      </c>
      <c r="I84" s="114">
        <f t="shared" ref="I84" si="265">F84*I87*I86/100/100</f>
        <v>0</v>
      </c>
      <c r="J84" s="114">
        <f t="shared" ref="J84" si="266">G84*J87*J86/100/100</f>
        <v>0</v>
      </c>
      <c r="K84" s="114">
        <f t="shared" ref="K84" si="267">H84*K87*K86/100/100</f>
        <v>0</v>
      </c>
      <c r="L84" s="117">
        <f t="shared" ref="L84" si="268">I84*L87*L86/100/100</f>
        <v>0</v>
      </c>
      <c r="M84" s="114">
        <f t="shared" ref="M84" si="269">J84*M87*M86/100/100</f>
        <v>0</v>
      </c>
      <c r="N84" s="114">
        <f t="shared" ref="N84" si="270">K84*N87*N86/100/100</f>
        <v>0</v>
      </c>
      <c r="O84" s="117">
        <f t="shared" ref="O84" si="271">L84*O87*O86/100/100</f>
        <v>0</v>
      </c>
      <c r="P84" s="114">
        <f t="shared" ref="P84" si="272">M84*P87*P86/100/100</f>
        <v>0</v>
      </c>
      <c r="Q84" s="114">
        <f t="shared" ref="Q84" si="273">N84*Q87*Q86/100/100</f>
        <v>0</v>
      </c>
      <c r="R84" s="117">
        <f t="shared" ref="R84" si="274">O84*R87*R86/100/100</f>
        <v>0</v>
      </c>
      <c r="S84" s="114">
        <f t="shared" ref="S84" si="275">P84*S87*S86/100/100</f>
        <v>0</v>
      </c>
      <c r="T84" s="114">
        <f t="shared" ref="T84" si="276">Q84*T87*T86/100/100</f>
        <v>0</v>
      </c>
    </row>
    <row r="85" spans="1:20" ht="15">
      <c r="A85" s="48" t="s">
        <v>227</v>
      </c>
      <c r="B85" s="45" t="s">
        <v>8</v>
      </c>
      <c r="C85" s="114"/>
      <c r="D85" s="114"/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</row>
    <row r="86" spans="1:20" ht="15">
      <c r="A86" s="48" t="s">
        <v>199</v>
      </c>
      <c r="B86" s="45"/>
      <c r="C86" s="114"/>
      <c r="D86" s="114">
        <v>103.9</v>
      </c>
      <c r="E86" s="114">
        <v>104.6</v>
      </c>
      <c r="F86" s="114">
        <v>104.7</v>
      </c>
      <c r="G86" s="114">
        <v>104.2</v>
      </c>
      <c r="H86" s="114">
        <v>104.2</v>
      </c>
      <c r="I86" s="114">
        <v>104.4</v>
      </c>
      <c r="J86" s="114">
        <v>104.4</v>
      </c>
      <c r="K86" s="114">
        <v>104.4</v>
      </c>
      <c r="L86" s="117">
        <v>104.3</v>
      </c>
      <c r="M86" s="114">
        <v>104.4</v>
      </c>
      <c r="N86" s="114">
        <v>104.4</v>
      </c>
      <c r="O86" s="117">
        <v>104.2</v>
      </c>
      <c r="P86" s="114">
        <v>104.2</v>
      </c>
      <c r="Q86" s="114">
        <v>104.2</v>
      </c>
      <c r="R86" s="117">
        <v>104.1</v>
      </c>
      <c r="S86" s="114">
        <v>104.1</v>
      </c>
      <c r="T86" s="114">
        <v>104.1</v>
      </c>
    </row>
    <row r="87" spans="1:20" ht="15">
      <c r="A87" s="49" t="s">
        <v>9</v>
      </c>
      <c r="B87" s="45" t="s">
        <v>10</v>
      </c>
      <c r="C87" s="114"/>
      <c r="D87" s="114">
        <f>D85/C84*100</f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4">
        <v>0</v>
      </c>
      <c r="S87" s="114">
        <v>0</v>
      </c>
      <c r="T87" s="114">
        <v>0</v>
      </c>
    </row>
    <row r="88" spans="1:20" ht="15">
      <c r="A88" s="91" t="s">
        <v>243</v>
      </c>
      <c r="B88" s="45"/>
      <c r="C88" s="114"/>
      <c r="D88" s="114"/>
      <c r="E88" s="114"/>
      <c r="F88" s="114"/>
      <c r="G88" s="114"/>
      <c r="H88" s="114"/>
      <c r="I88" s="114"/>
      <c r="J88" s="110"/>
      <c r="K88" s="110"/>
      <c r="L88" s="117"/>
      <c r="M88" s="110"/>
      <c r="N88" s="110"/>
      <c r="O88" s="117"/>
      <c r="P88" s="110"/>
      <c r="Q88" s="110"/>
      <c r="R88" s="117"/>
      <c r="S88" s="110"/>
      <c r="T88" s="110"/>
    </row>
    <row r="89" spans="1:20" ht="15">
      <c r="A89" s="48" t="s">
        <v>7</v>
      </c>
      <c r="B89" s="45" t="s">
        <v>8</v>
      </c>
      <c r="C89" s="114">
        <v>148.19999999999999</v>
      </c>
      <c r="D89" s="114">
        <v>165.3</v>
      </c>
      <c r="E89" s="114">
        <f>D89*E91*E92/100/100</f>
        <v>180.95800000000003</v>
      </c>
      <c r="F89" s="114">
        <f>E89*F91*F92/100/100</f>
        <v>198.22432200000003</v>
      </c>
      <c r="G89" s="114">
        <f>E89*G91*G92/100/100</f>
        <v>197.27769200000003</v>
      </c>
      <c r="H89" s="114">
        <f>E89*H91*H92/100/100</f>
        <v>197.27769200000003</v>
      </c>
      <c r="I89" s="114">
        <f t="shared" ref="I89" si="277">F89*I92*I91/100/100</f>
        <v>217.23633432000005</v>
      </c>
      <c r="J89" s="114">
        <f t="shared" ref="J89" si="278">G89*J92*J91/100/100</f>
        <v>216.19891152000002</v>
      </c>
      <c r="K89" s="114">
        <f t="shared" ref="K89" si="279">H89*K92*K91/100/100</f>
        <v>216.19891152000002</v>
      </c>
      <c r="L89" s="117">
        <f t="shared" ref="L89" si="280">I89*L92*L91/100/100</f>
        <v>237.31011496029606</v>
      </c>
      <c r="M89" s="114">
        <f t="shared" ref="M89" si="281">J89*M92*M91/100/100</f>
        <v>236.40326874604801</v>
      </c>
      <c r="N89" s="114">
        <f t="shared" ref="N89" si="282">K89*N92*N91/100/100</f>
        <v>236.40326874604801</v>
      </c>
      <c r="O89" s="117">
        <f t="shared" ref="O89" si="283">L89*O92*O91/100/100</f>
        <v>259.70312671268022</v>
      </c>
      <c r="P89" s="114">
        <f t="shared" ref="P89" si="284">M89*P92*P91/100/100</f>
        <v>258.7107088491299</v>
      </c>
      <c r="Q89" s="114">
        <f t="shared" ref="Q89" si="285">N89*Q92*Q91/100/100</f>
        <v>258.7107088491299</v>
      </c>
      <c r="R89" s="117">
        <f t="shared" ref="R89" si="286">O89*R92*R91/100/100</f>
        <v>283.28640729583788</v>
      </c>
      <c r="S89" s="114">
        <f t="shared" ref="S89" si="287">P89*S92*S91/100/100</f>
        <v>282.20386934313774</v>
      </c>
      <c r="T89" s="114">
        <f t="shared" ref="T89" si="288">Q89*T92*T91/100/100</f>
        <v>282.20386934313774</v>
      </c>
    </row>
    <row r="90" spans="1:20" ht="15">
      <c r="A90" s="48" t="s">
        <v>227</v>
      </c>
      <c r="B90" s="45" t="s">
        <v>8</v>
      </c>
      <c r="C90" s="114"/>
      <c r="D90" s="114">
        <v>165.3</v>
      </c>
      <c r="E90" s="114">
        <v>173</v>
      </c>
      <c r="F90" s="114">
        <v>181</v>
      </c>
      <c r="G90" s="114">
        <v>181</v>
      </c>
      <c r="H90" s="114">
        <v>181</v>
      </c>
      <c r="I90" s="114">
        <v>190</v>
      </c>
      <c r="J90" s="114">
        <v>190</v>
      </c>
      <c r="K90" s="114">
        <v>190</v>
      </c>
      <c r="L90" s="117">
        <v>199</v>
      </c>
      <c r="M90" s="117">
        <v>199</v>
      </c>
      <c r="N90" s="117">
        <v>199</v>
      </c>
      <c r="O90" s="117">
        <v>209</v>
      </c>
      <c r="P90" s="117">
        <v>209</v>
      </c>
      <c r="Q90" s="117">
        <v>209</v>
      </c>
      <c r="R90" s="117">
        <v>219</v>
      </c>
      <c r="S90" s="117">
        <v>219</v>
      </c>
      <c r="T90" s="117">
        <v>219</v>
      </c>
    </row>
    <row r="91" spans="1:20" ht="15">
      <c r="A91" s="48" t="s">
        <v>199</v>
      </c>
      <c r="B91" s="45"/>
      <c r="C91" s="114"/>
      <c r="D91" s="114">
        <v>103.9</v>
      </c>
      <c r="E91" s="114">
        <v>104.6</v>
      </c>
      <c r="F91" s="114">
        <v>104.7</v>
      </c>
      <c r="G91" s="114">
        <v>104.2</v>
      </c>
      <c r="H91" s="114">
        <v>104.2</v>
      </c>
      <c r="I91" s="114">
        <v>104.4</v>
      </c>
      <c r="J91" s="114">
        <v>104.4</v>
      </c>
      <c r="K91" s="114">
        <v>104.4</v>
      </c>
      <c r="L91" s="117">
        <v>104.3</v>
      </c>
      <c r="M91" s="114">
        <v>104.4</v>
      </c>
      <c r="N91" s="114">
        <v>104.4</v>
      </c>
      <c r="O91" s="117">
        <v>104.2</v>
      </c>
      <c r="P91" s="114">
        <v>104.2</v>
      </c>
      <c r="Q91" s="114">
        <v>104.2</v>
      </c>
      <c r="R91" s="117">
        <v>104.1</v>
      </c>
      <c r="S91" s="114">
        <v>104.1</v>
      </c>
      <c r="T91" s="114">
        <v>104.1</v>
      </c>
    </row>
    <row r="92" spans="1:20" ht="15">
      <c r="A92" s="49" t="s">
        <v>9</v>
      </c>
      <c r="B92" s="45" t="s">
        <v>10</v>
      </c>
      <c r="C92" s="114"/>
      <c r="D92" s="114">
        <f>D90/C89*100</f>
        <v>111.53846153846156</v>
      </c>
      <c r="E92" s="114">
        <f>E90/D89*100</f>
        <v>104.65819721718088</v>
      </c>
      <c r="F92" s="114">
        <f>F90/E90*100</f>
        <v>104.62427745664739</v>
      </c>
      <c r="G92" s="114">
        <f>G90/E90*100</f>
        <v>104.62427745664739</v>
      </c>
      <c r="H92" s="114">
        <f>H90/E90*100</f>
        <v>104.62427745664739</v>
      </c>
      <c r="I92" s="114">
        <f t="shared" ref="I92" si="289">I90/F90*100</f>
        <v>104.97237569060773</v>
      </c>
      <c r="J92" s="114">
        <f t="shared" ref="J92" si="290">J90/G90*100</f>
        <v>104.97237569060773</v>
      </c>
      <c r="K92" s="114">
        <f t="shared" ref="K92" si="291">K90/H90*100</f>
        <v>104.97237569060773</v>
      </c>
      <c r="L92" s="117">
        <f t="shared" ref="L92" si="292">L90/I90*100</f>
        <v>104.73684210526315</v>
      </c>
      <c r="M92" s="114">
        <f t="shared" ref="M92" si="293">M90/J90*100</f>
        <v>104.73684210526315</v>
      </c>
      <c r="N92" s="114">
        <f t="shared" ref="N92" si="294">N90/K90*100</f>
        <v>104.73684210526315</v>
      </c>
      <c r="O92" s="117">
        <f t="shared" ref="O92" si="295">O90/L90*100</f>
        <v>105.0251256281407</v>
      </c>
      <c r="P92" s="114">
        <f t="shared" ref="P92" si="296">P90/M90*100</f>
        <v>105.0251256281407</v>
      </c>
      <c r="Q92" s="114">
        <f t="shared" ref="Q92" si="297">Q90/N90*100</f>
        <v>105.0251256281407</v>
      </c>
      <c r="R92" s="117">
        <f t="shared" ref="R92" si="298">R90/O90*100</f>
        <v>104.78468899521532</v>
      </c>
      <c r="S92" s="114">
        <f t="shared" ref="S92" si="299">S90/P90*100</f>
        <v>104.78468899521532</v>
      </c>
      <c r="T92" s="114">
        <f t="shared" ref="T92" si="300">T90/Q90*100</f>
        <v>104.78468899521532</v>
      </c>
    </row>
    <row r="93" spans="1:20" ht="15">
      <c r="A93" s="91" t="s">
        <v>240</v>
      </c>
      <c r="B93" s="45"/>
      <c r="C93" s="114"/>
      <c r="D93" s="114"/>
      <c r="E93" s="114"/>
      <c r="F93" s="114"/>
      <c r="G93" s="114"/>
      <c r="H93" s="114"/>
      <c r="I93" s="114"/>
      <c r="J93" s="110"/>
      <c r="K93" s="110"/>
      <c r="L93" s="117"/>
      <c r="M93" s="110"/>
      <c r="N93" s="110"/>
      <c r="O93" s="117"/>
      <c r="P93" s="110"/>
      <c r="Q93" s="110"/>
      <c r="R93" s="117"/>
      <c r="S93" s="110"/>
      <c r="T93" s="110"/>
    </row>
    <row r="94" spans="1:20" ht="15">
      <c r="A94" s="48" t="s">
        <v>7</v>
      </c>
      <c r="B94" s="45" t="s">
        <v>8</v>
      </c>
      <c r="C94" s="114">
        <v>289</v>
      </c>
      <c r="D94" s="114">
        <v>334.7</v>
      </c>
      <c r="E94" s="114">
        <f>D94*E96*E97/100/100</f>
        <v>418.4</v>
      </c>
      <c r="F94" s="114">
        <f>E94*F96*F97/100/100</f>
        <v>404.114778</v>
      </c>
      <c r="G94" s="114">
        <f>E94*G96*G97/100/100</f>
        <v>402.18490800000001</v>
      </c>
      <c r="H94" s="114">
        <f>E94*H96*H97/100/100</f>
        <v>402.18490800000001</v>
      </c>
      <c r="I94" s="114">
        <f t="shared" ref="I94" si="301">F94*I97*I96/100/100</f>
        <v>442.47611253600002</v>
      </c>
      <c r="J94" s="114">
        <f t="shared" ref="J94" si="302">G94*J97*J96/100/100</f>
        <v>440.36304609599995</v>
      </c>
      <c r="K94" s="114">
        <f t="shared" ref="K94" si="303">H94*K97*K96/100/100</f>
        <v>440.36304609599995</v>
      </c>
      <c r="L94" s="117">
        <f t="shared" ref="L94" si="304">I94*L97*L96/100/100</f>
        <v>484.16033504462399</v>
      </c>
      <c r="M94" s="114">
        <f t="shared" ref="M94" si="305">J94*M97*M96/100/100</f>
        <v>482.31018648691202</v>
      </c>
      <c r="N94" s="114">
        <f t="shared" ref="N94" si="306">K94*N97*N96/100/100</f>
        <v>482.31018648691202</v>
      </c>
      <c r="O94" s="117">
        <f t="shared" ref="O94" si="307">L94*O97*O96/100/100</f>
        <v>529.34704296460154</v>
      </c>
      <c r="P94" s="114">
        <f t="shared" ref="P94" si="308">M94*P97*P96/100/100</f>
        <v>527.32421995085792</v>
      </c>
      <c r="Q94" s="114">
        <f t="shared" ref="Q94" si="309">N94*Q97*Q96/100/100</f>
        <v>527.32421995085792</v>
      </c>
      <c r="R94" s="117">
        <f t="shared" ref="R94" si="310">O94*R97*R96/100/100</f>
        <v>578.21472174081953</v>
      </c>
      <c r="S94" s="114">
        <f t="shared" ref="S94" si="311">P94*S97*S96/100/100</f>
        <v>576.00515797434934</v>
      </c>
      <c r="T94" s="114">
        <f t="shared" ref="T94" si="312">Q94*T97*T96/100/100</f>
        <v>576.00515797434934</v>
      </c>
    </row>
    <row r="95" spans="1:20" ht="15">
      <c r="A95" s="48" t="s">
        <v>227</v>
      </c>
      <c r="B95" s="45" t="s">
        <v>8</v>
      </c>
      <c r="C95" s="114"/>
      <c r="D95" s="114">
        <v>334.7</v>
      </c>
      <c r="E95" s="114">
        <v>400</v>
      </c>
      <c r="F95" s="114">
        <v>369</v>
      </c>
      <c r="G95" s="114">
        <v>369</v>
      </c>
      <c r="H95" s="114">
        <v>369</v>
      </c>
      <c r="I95" s="114">
        <v>387</v>
      </c>
      <c r="J95" s="114">
        <v>387</v>
      </c>
      <c r="K95" s="114">
        <v>387</v>
      </c>
      <c r="L95" s="117">
        <v>406</v>
      </c>
      <c r="M95" s="117">
        <v>406</v>
      </c>
      <c r="N95" s="117">
        <v>406</v>
      </c>
      <c r="O95" s="117">
        <v>426</v>
      </c>
      <c r="P95" s="117">
        <v>426</v>
      </c>
      <c r="Q95" s="117">
        <v>426</v>
      </c>
      <c r="R95" s="117">
        <v>447</v>
      </c>
      <c r="S95" s="117">
        <v>447</v>
      </c>
      <c r="T95" s="117">
        <v>447</v>
      </c>
    </row>
    <row r="96" spans="1:20" ht="15">
      <c r="A96" s="48" t="s">
        <v>199</v>
      </c>
      <c r="B96" s="45"/>
      <c r="C96" s="114"/>
      <c r="D96" s="114">
        <v>103.9</v>
      </c>
      <c r="E96" s="114">
        <v>104.6</v>
      </c>
      <c r="F96" s="114">
        <v>104.7</v>
      </c>
      <c r="G96" s="114">
        <v>104.2</v>
      </c>
      <c r="H96" s="114">
        <v>104.2</v>
      </c>
      <c r="I96" s="114">
        <v>104.4</v>
      </c>
      <c r="J96" s="114">
        <v>104.4</v>
      </c>
      <c r="K96" s="114">
        <v>104.4</v>
      </c>
      <c r="L96" s="117">
        <v>104.3</v>
      </c>
      <c r="M96" s="114">
        <v>104.4</v>
      </c>
      <c r="N96" s="114">
        <v>104.4</v>
      </c>
      <c r="O96" s="117">
        <v>104.2</v>
      </c>
      <c r="P96" s="114">
        <v>104.2</v>
      </c>
      <c r="Q96" s="114">
        <v>104.2</v>
      </c>
      <c r="R96" s="117">
        <v>104.1</v>
      </c>
      <c r="S96" s="114">
        <v>104.1</v>
      </c>
      <c r="T96" s="114">
        <v>104.1</v>
      </c>
    </row>
    <row r="97" spans="1:20" ht="15">
      <c r="A97" s="49" t="s">
        <v>9</v>
      </c>
      <c r="B97" s="45" t="s">
        <v>10</v>
      </c>
      <c r="C97" s="114"/>
      <c r="D97" s="114">
        <f>D95/C94*100</f>
        <v>115.81314878892732</v>
      </c>
      <c r="E97" s="114">
        <f>E95/D94*100</f>
        <v>119.51000896325068</v>
      </c>
      <c r="F97" s="114">
        <f>F95/E95*100</f>
        <v>92.25</v>
      </c>
      <c r="G97" s="114">
        <f>G95/E95*100</f>
        <v>92.25</v>
      </c>
      <c r="H97" s="114">
        <f>H95/E95*100</f>
        <v>92.25</v>
      </c>
      <c r="I97" s="114">
        <f t="shared" ref="I97" si="313">I95/F95*100</f>
        <v>104.8780487804878</v>
      </c>
      <c r="J97" s="114">
        <f t="shared" ref="J97" si="314">J95/G95*100</f>
        <v>104.8780487804878</v>
      </c>
      <c r="K97" s="114">
        <f t="shared" ref="K97" si="315">K95/H95*100</f>
        <v>104.8780487804878</v>
      </c>
      <c r="L97" s="117">
        <f t="shared" ref="L97" si="316">L95/I95*100</f>
        <v>104.9095607235142</v>
      </c>
      <c r="M97" s="114">
        <f t="shared" ref="M97" si="317">M95/J95*100</f>
        <v>104.9095607235142</v>
      </c>
      <c r="N97" s="114">
        <f t="shared" ref="N97" si="318">N95/K95*100</f>
        <v>104.9095607235142</v>
      </c>
      <c r="O97" s="117">
        <f t="shared" ref="O97" si="319">O95/L95*100</f>
        <v>104.92610837438423</v>
      </c>
      <c r="P97" s="114">
        <f t="shared" ref="P97" si="320">P95/M95*100</f>
        <v>104.92610837438423</v>
      </c>
      <c r="Q97" s="114">
        <f t="shared" ref="Q97" si="321">Q95/N95*100</f>
        <v>104.92610837438423</v>
      </c>
      <c r="R97" s="117">
        <f t="shared" ref="R97" si="322">R95/O95*100</f>
        <v>104.92957746478872</v>
      </c>
      <c r="S97" s="114">
        <f t="shared" ref="S97" si="323">S95/P95*100</f>
        <v>104.92957746478872</v>
      </c>
      <c r="T97" s="114">
        <f t="shared" ref="T97" si="324">T95/Q95*100</f>
        <v>104.92957746478872</v>
      </c>
    </row>
    <row r="98" spans="1:20" ht="15">
      <c r="A98" s="91" t="s">
        <v>243</v>
      </c>
      <c r="B98" s="45"/>
      <c r="C98" s="114"/>
      <c r="D98" s="114"/>
      <c r="E98" s="114"/>
      <c r="F98" s="114"/>
      <c r="G98" s="114"/>
      <c r="H98" s="114"/>
      <c r="I98" s="114"/>
      <c r="J98" s="110"/>
      <c r="K98" s="110"/>
      <c r="L98" s="117"/>
      <c r="M98" s="110"/>
      <c r="N98" s="110"/>
      <c r="O98" s="117"/>
      <c r="P98" s="110"/>
      <c r="Q98" s="110"/>
      <c r="R98" s="117"/>
      <c r="S98" s="110"/>
      <c r="T98" s="110"/>
    </row>
    <row r="99" spans="1:20" ht="15">
      <c r="A99" s="48" t="s">
        <v>7</v>
      </c>
      <c r="B99" s="45" t="s">
        <v>8</v>
      </c>
      <c r="C99" s="114">
        <v>289</v>
      </c>
      <c r="D99" s="114">
        <v>334.7</v>
      </c>
      <c r="E99" s="114">
        <f>D99*E101*E102/100/100</f>
        <v>418.4</v>
      </c>
      <c r="F99" s="114">
        <f>E99*F101*F102/100/100</f>
        <v>404.114778</v>
      </c>
      <c r="G99" s="114">
        <f>E99*G101*G102/100/100</f>
        <v>402.18490800000001</v>
      </c>
      <c r="H99" s="114">
        <f>E99*H101*H102/100/100</f>
        <v>402.18490800000001</v>
      </c>
      <c r="I99" s="114">
        <f t="shared" ref="I99" si="325">F99*I102*I101/100/100</f>
        <v>442.47611253600002</v>
      </c>
      <c r="J99" s="114">
        <f t="shared" ref="J99" si="326">G99*J102*J101/100/100</f>
        <v>440.36304609599995</v>
      </c>
      <c r="K99" s="114">
        <f t="shared" ref="K99" si="327">H99*K102*K101/100/100</f>
        <v>440.36304609599995</v>
      </c>
      <c r="L99" s="117">
        <f t="shared" ref="L99" si="328">I99*L102*L101/100/100</f>
        <v>484.16033504462399</v>
      </c>
      <c r="M99" s="114">
        <f t="shared" ref="M99" si="329">J99*M102*M101/100/100</f>
        <v>482.31018648691202</v>
      </c>
      <c r="N99" s="114">
        <f t="shared" ref="N99" si="330">K99*N102*N101/100/100</f>
        <v>482.31018648691202</v>
      </c>
      <c r="O99" s="117">
        <f t="shared" ref="O99" si="331">L99*O102*O101/100/100</f>
        <v>529.34704296460154</v>
      </c>
      <c r="P99" s="114">
        <f t="shared" ref="P99" si="332">M99*P102*P101/100/100</f>
        <v>527.32421995085792</v>
      </c>
      <c r="Q99" s="114">
        <f t="shared" ref="Q99" si="333">N99*Q102*Q101/100/100</f>
        <v>527.32421995085792</v>
      </c>
      <c r="R99" s="117">
        <f t="shared" ref="R99" si="334">O99*R102*R101/100/100</f>
        <v>578.21472174081953</v>
      </c>
      <c r="S99" s="114">
        <f t="shared" ref="S99" si="335">P99*S102*S101/100/100</f>
        <v>576.00515797434934</v>
      </c>
      <c r="T99" s="114">
        <f t="shared" ref="T99" si="336">Q99*T102*T101/100/100</f>
        <v>576.00515797434934</v>
      </c>
    </row>
    <row r="100" spans="1:20" ht="15">
      <c r="A100" s="48" t="s">
        <v>227</v>
      </c>
      <c r="B100" s="45" t="s">
        <v>8</v>
      </c>
      <c r="C100" s="114"/>
      <c r="D100" s="114">
        <v>334.7</v>
      </c>
      <c r="E100" s="114">
        <v>400</v>
      </c>
      <c r="F100" s="114">
        <v>369</v>
      </c>
      <c r="G100" s="114">
        <v>369</v>
      </c>
      <c r="H100" s="114">
        <v>369</v>
      </c>
      <c r="I100" s="114">
        <v>387</v>
      </c>
      <c r="J100" s="114">
        <v>387</v>
      </c>
      <c r="K100" s="114">
        <v>387</v>
      </c>
      <c r="L100" s="117">
        <v>406</v>
      </c>
      <c r="M100" s="117">
        <v>406</v>
      </c>
      <c r="N100" s="117">
        <v>406</v>
      </c>
      <c r="O100" s="117">
        <v>426</v>
      </c>
      <c r="P100" s="117">
        <v>426</v>
      </c>
      <c r="Q100" s="117">
        <v>426</v>
      </c>
      <c r="R100" s="117">
        <v>447</v>
      </c>
      <c r="S100" s="117">
        <v>447</v>
      </c>
      <c r="T100" s="117">
        <v>447</v>
      </c>
    </row>
    <row r="101" spans="1:20" ht="15">
      <c r="A101" s="48" t="s">
        <v>199</v>
      </c>
      <c r="B101" s="45"/>
      <c r="C101" s="114"/>
      <c r="D101" s="114">
        <v>103.9</v>
      </c>
      <c r="E101" s="114">
        <v>104.6</v>
      </c>
      <c r="F101" s="114">
        <v>104.7</v>
      </c>
      <c r="G101" s="114">
        <v>104.2</v>
      </c>
      <c r="H101" s="114">
        <v>104.2</v>
      </c>
      <c r="I101" s="114">
        <v>104.4</v>
      </c>
      <c r="J101" s="114">
        <v>104.4</v>
      </c>
      <c r="K101" s="114">
        <v>104.4</v>
      </c>
      <c r="L101" s="117">
        <v>104.3</v>
      </c>
      <c r="M101" s="114">
        <v>104.4</v>
      </c>
      <c r="N101" s="114">
        <v>104.4</v>
      </c>
      <c r="O101" s="117">
        <v>104.2</v>
      </c>
      <c r="P101" s="114">
        <v>104.2</v>
      </c>
      <c r="Q101" s="114">
        <v>104.2</v>
      </c>
      <c r="R101" s="117">
        <v>104.1</v>
      </c>
      <c r="S101" s="114">
        <v>104.1</v>
      </c>
      <c r="T101" s="114">
        <v>104.1</v>
      </c>
    </row>
    <row r="102" spans="1:20" ht="15">
      <c r="A102" s="49" t="s">
        <v>9</v>
      </c>
      <c r="B102" s="45" t="s">
        <v>10</v>
      </c>
      <c r="C102" s="114"/>
      <c r="D102" s="114">
        <f>D100/C99*100</f>
        <v>115.81314878892732</v>
      </c>
      <c r="E102" s="114">
        <f>E100/D99*100</f>
        <v>119.51000896325068</v>
      </c>
      <c r="F102" s="114">
        <f>F100/E100*100</f>
        <v>92.25</v>
      </c>
      <c r="G102" s="114">
        <f>G100/E100*100</f>
        <v>92.25</v>
      </c>
      <c r="H102" s="114">
        <f>H100/E100*100</f>
        <v>92.25</v>
      </c>
      <c r="I102" s="114">
        <f t="shared" ref="I102" si="337">I100/F100*100</f>
        <v>104.8780487804878</v>
      </c>
      <c r="J102" s="114">
        <f t="shared" ref="J102" si="338">J100/G100*100</f>
        <v>104.8780487804878</v>
      </c>
      <c r="K102" s="114">
        <f t="shared" ref="K102" si="339">K100/H100*100</f>
        <v>104.8780487804878</v>
      </c>
      <c r="L102" s="117">
        <f t="shared" ref="L102" si="340">L100/I100*100</f>
        <v>104.9095607235142</v>
      </c>
      <c r="M102" s="114">
        <f t="shared" ref="M102" si="341">M100/J100*100</f>
        <v>104.9095607235142</v>
      </c>
      <c r="N102" s="114">
        <f t="shared" ref="N102" si="342">N100/K100*100</f>
        <v>104.9095607235142</v>
      </c>
      <c r="O102" s="117">
        <f t="shared" ref="O102" si="343">O100/L100*100</f>
        <v>104.92610837438423</v>
      </c>
      <c r="P102" s="114">
        <f t="shared" ref="P102" si="344">P100/M100*100</f>
        <v>104.92610837438423</v>
      </c>
      <c r="Q102" s="114">
        <f t="shared" ref="Q102" si="345">Q100/N100*100</f>
        <v>104.92610837438423</v>
      </c>
      <c r="R102" s="117">
        <f t="shared" ref="R102" si="346">R100/O100*100</f>
        <v>104.92957746478872</v>
      </c>
      <c r="S102" s="114">
        <f t="shared" ref="S102" si="347">S100/P100*100</f>
        <v>104.92957746478872</v>
      </c>
      <c r="T102" s="114">
        <f t="shared" ref="T102" si="348">T100/Q100*100</f>
        <v>104.92957746478872</v>
      </c>
    </row>
    <row r="103" spans="1:20" ht="45">
      <c r="A103" s="91" t="s">
        <v>242</v>
      </c>
      <c r="B103" s="45"/>
      <c r="C103" s="114"/>
      <c r="D103" s="114"/>
      <c r="E103" s="114"/>
      <c r="F103" s="114"/>
      <c r="G103" s="114"/>
      <c r="H103" s="114"/>
      <c r="I103" s="114"/>
      <c r="J103" s="110"/>
      <c r="K103" s="110"/>
      <c r="L103" s="117"/>
      <c r="M103" s="110"/>
      <c r="N103" s="110"/>
      <c r="O103" s="117"/>
      <c r="P103" s="110"/>
      <c r="Q103" s="110"/>
      <c r="R103" s="117"/>
      <c r="S103" s="110"/>
      <c r="T103" s="110"/>
    </row>
    <row r="104" spans="1:20" ht="15">
      <c r="A104" s="48" t="s">
        <v>7</v>
      </c>
      <c r="B104" s="45" t="s">
        <v>8</v>
      </c>
      <c r="C104" s="114">
        <v>678</v>
      </c>
      <c r="D104" s="114">
        <v>1066.2</v>
      </c>
      <c r="E104" s="114">
        <f>D104*E106*E107/100/100</f>
        <v>1357.9172000000001</v>
      </c>
      <c r="F104" s="114">
        <f>E104*F106*F107/100/100</f>
        <v>1421.7393084000003</v>
      </c>
      <c r="G104" s="114">
        <f>E104*G106*G107/100/100</f>
        <v>1414.9497223999999</v>
      </c>
      <c r="H104" s="114">
        <f>E104*H106*H107/100/100</f>
        <v>1414.9497223999999</v>
      </c>
      <c r="I104" s="114">
        <f t="shared" ref="I104" si="349">F104*I107*I106/100/100</f>
        <v>1484.2958379696001</v>
      </c>
      <c r="J104" s="114">
        <f t="shared" ref="J104" si="350">G104*J107*J106/100/100</f>
        <v>1477.2075101855999</v>
      </c>
      <c r="K104" s="114">
        <f t="shared" ref="K104" si="351">H104*K107*K106/100/100</f>
        <v>1477.2075101855999</v>
      </c>
      <c r="L104" s="117">
        <f t="shared" ref="L104" si="352">I104*L107*L106/100/100</f>
        <v>1548.1205590022928</v>
      </c>
      <c r="M104" s="114">
        <f t="shared" ref="M104" si="353">J104*M107*M106/100/100</f>
        <v>1542.2046406337665</v>
      </c>
      <c r="N104" s="114">
        <f t="shared" ref="N104" si="354">K104*N107*N106/100/100</f>
        <v>1542.2046406337665</v>
      </c>
      <c r="O104" s="117">
        <f t="shared" ref="O104" si="355">L104*O107*O106/100/100</f>
        <v>1613.1416224803893</v>
      </c>
      <c r="P104" s="114">
        <f t="shared" ref="P104" si="356">M104*P107*P106/100/100</f>
        <v>1606.9772355403848</v>
      </c>
      <c r="Q104" s="114">
        <f t="shared" ref="Q104" si="357">N104*Q107*Q106/100/100</f>
        <v>1606.9772355403848</v>
      </c>
      <c r="R104" s="117">
        <f t="shared" ref="R104" si="358">O104*R107*R106/100/100</f>
        <v>1679.2804290020849</v>
      </c>
      <c r="S104" s="114">
        <f t="shared" ref="S104" si="359">P104*S107*S106/100/100</f>
        <v>1672.8633021975404</v>
      </c>
      <c r="T104" s="114">
        <f t="shared" ref="T104" si="360">Q104*T107*T106/100/100</f>
        <v>1672.8633021975404</v>
      </c>
    </row>
    <row r="105" spans="1:20" ht="15">
      <c r="A105" s="48" t="s">
        <v>227</v>
      </c>
      <c r="B105" s="45" t="s">
        <v>8</v>
      </c>
      <c r="C105" s="114"/>
      <c r="D105" s="114">
        <v>1066.2</v>
      </c>
      <c r="E105" s="114">
        <v>1298.2</v>
      </c>
      <c r="F105" s="114">
        <v>1298.2</v>
      </c>
      <c r="G105" s="114">
        <v>1298.2</v>
      </c>
      <c r="H105" s="114">
        <v>1298.2</v>
      </c>
      <c r="I105" s="114">
        <v>1298.2</v>
      </c>
      <c r="J105" s="114">
        <v>1298.2</v>
      </c>
      <c r="K105" s="114">
        <v>1298.2</v>
      </c>
      <c r="L105" s="114">
        <v>1298.2</v>
      </c>
      <c r="M105" s="114">
        <v>1298.2</v>
      </c>
      <c r="N105" s="114">
        <v>1298.2</v>
      </c>
      <c r="O105" s="114">
        <v>1298.2</v>
      </c>
      <c r="P105" s="114">
        <v>1298.2</v>
      </c>
      <c r="Q105" s="114">
        <v>1298.2</v>
      </c>
      <c r="R105" s="114">
        <v>1298.2</v>
      </c>
      <c r="S105" s="114">
        <v>1298.2</v>
      </c>
      <c r="T105" s="114">
        <v>1298.2</v>
      </c>
    </row>
    <row r="106" spans="1:20" ht="15">
      <c r="A106" s="48" t="s">
        <v>199</v>
      </c>
      <c r="B106" s="45"/>
      <c r="C106" s="114"/>
      <c r="D106" s="114">
        <v>103.9</v>
      </c>
      <c r="E106" s="114">
        <v>104.6</v>
      </c>
      <c r="F106" s="114">
        <v>104.7</v>
      </c>
      <c r="G106" s="114">
        <v>104.2</v>
      </c>
      <c r="H106" s="114">
        <v>104.2</v>
      </c>
      <c r="I106" s="114">
        <v>104.4</v>
      </c>
      <c r="J106" s="114">
        <v>104.4</v>
      </c>
      <c r="K106" s="114">
        <v>104.4</v>
      </c>
      <c r="L106" s="117">
        <v>104.3</v>
      </c>
      <c r="M106" s="114">
        <v>104.4</v>
      </c>
      <c r="N106" s="114">
        <v>104.4</v>
      </c>
      <c r="O106" s="117">
        <v>104.2</v>
      </c>
      <c r="P106" s="114">
        <v>104.2</v>
      </c>
      <c r="Q106" s="114">
        <v>104.2</v>
      </c>
      <c r="R106" s="117">
        <v>104.1</v>
      </c>
      <c r="S106" s="114">
        <v>104.1</v>
      </c>
      <c r="T106" s="114">
        <v>104.1</v>
      </c>
    </row>
    <row r="107" spans="1:20" ht="15">
      <c r="A107" s="49" t="s">
        <v>9</v>
      </c>
      <c r="B107" s="45" t="s">
        <v>10</v>
      </c>
      <c r="C107" s="114"/>
      <c r="D107" s="114">
        <f>D105/C104*100</f>
        <v>157.25663716814159</v>
      </c>
      <c r="E107" s="114">
        <f>E105/D104*100</f>
        <v>121.75951978990808</v>
      </c>
      <c r="F107" s="114">
        <f>F105/E105*100</f>
        <v>100</v>
      </c>
      <c r="G107" s="114">
        <f>G105/E105*100</f>
        <v>100</v>
      </c>
      <c r="H107" s="114">
        <f>H105/E105*100</f>
        <v>100</v>
      </c>
      <c r="I107" s="114">
        <f t="shared" ref="I107" si="361">I105/F105*100</f>
        <v>100</v>
      </c>
      <c r="J107" s="114">
        <f t="shared" ref="J107" si="362">J105/G105*100</f>
        <v>100</v>
      </c>
      <c r="K107" s="114">
        <f t="shared" ref="K107" si="363">K105/H105*100</f>
        <v>100</v>
      </c>
      <c r="L107" s="117">
        <f t="shared" ref="L107" si="364">L105/I105*100</f>
        <v>100</v>
      </c>
      <c r="M107" s="114">
        <f t="shared" ref="M107" si="365">M105/J105*100</f>
        <v>100</v>
      </c>
      <c r="N107" s="114">
        <f t="shared" ref="N107" si="366">N105/K105*100</f>
        <v>100</v>
      </c>
      <c r="O107" s="117">
        <f t="shared" ref="O107" si="367">O105/L105*100</f>
        <v>100</v>
      </c>
      <c r="P107" s="114">
        <f t="shared" ref="P107" si="368">P105/M105*100</f>
        <v>100</v>
      </c>
      <c r="Q107" s="114">
        <f t="shared" ref="Q107" si="369">Q105/N105*100</f>
        <v>100</v>
      </c>
      <c r="R107" s="117">
        <f t="shared" ref="R107" si="370">R105/O105*100</f>
        <v>100</v>
      </c>
      <c r="S107" s="114">
        <f t="shared" ref="S107" si="371">S105/P105*100</f>
        <v>100</v>
      </c>
      <c r="T107" s="114">
        <f t="shared" ref="T107" si="372">T105/Q105*100</f>
        <v>100</v>
      </c>
    </row>
    <row r="108" spans="1:20" ht="19.5" customHeight="1">
      <c r="A108" s="91" t="s">
        <v>241</v>
      </c>
      <c r="B108" s="45"/>
      <c r="C108" s="114"/>
      <c r="D108" s="114"/>
      <c r="E108" s="114"/>
      <c r="F108" s="114"/>
      <c r="G108" s="114"/>
      <c r="H108" s="114"/>
      <c r="I108" s="114"/>
      <c r="J108" s="110"/>
      <c r="K108" s="110"/>
      <c r="L108" s="117"/>
      <c r="M108" s="110"/>
      <c r="N108" s="110"/>
      <c r="O108" s="117"/>
      <c r="P108" s="110"/>
      <c r="Q108" s="110"/>
      <c r="R108" s="117"/>
      <c r="S108" s="110"/>
      <c r="T108" s="110"/>
    </row>
    <row r="109" spans="1:20" ht="15">
      <c r="A109" s="48" t="s">
        <v>7</v>
      </c>
      <c r="B109" s="45" t="s">
        <v>8</v>
      </c>
      <c r="C109" s="114">
        <v>59835.8</v>
      </c>
      <c r="D109" s="114">
        <f t="shared" ref="D109:T109" si="373">D114+D119</f>
        <v>50248.4</v>
      </c>
      <c r="E109" s="114">
        <f t="shared" si="373"/>
        <v>53313.783200000005</v>
      </c>
      <c r="F109" s="114">
        <f t="shared" si="373"/>
        <v>57347.062968000006</v>
      </c>
      <c r="G109" s="114">
        <f t="shared" si="373"/>
        <v>57073.199248000004</v>
      </c>
      <c r="H109" s="114">
        <f t="shared" si="373"/>
        <v>57073.199248000004</v>
      </c>
      <c r="I109" s="114">
        <f t="shared" si="373"/>
        <v>61392.131427960012</v>
      </c>
      <c r="J109" s="114">
        <f t="shared" si="373"/>
        <v>61098.950284560015</v>
      </c>
      <c r="K109" s="114">
        <f t="shared" si="373"/>
        <v>61098.950284560015</v>
      </c>
      <c r="L109" s="114">
        <f t="shared" si="373"/>
        <v>65666.928594993267</v>
      </c>
      <c r="M109" s="114">
        <f t="shared" si="373"/>
        <v>65415.991943567249</v>
      </c>
      <c r="N109" s="114">
        <f t="shared" si="373"/>
        <v>65415.991943567249</v>
      </c>
      <c r="O109" s="114">
        <f t="shared" si="373"/>
        <v>70178.246350966685</v>
      </c>
      <c r="P109" s="114">
        <f t="shared" si="373"/>
        <v>69910.070352499097</v>
      </c>
      <c r="Q109" s="114">
        <f t="shared" si="373"/>
        <v>69910.070352499097</v>
      </c>
      <c r="R109" s="114">
        <f t="shared" si="373"/>
        <v>74937.662773801261</v>
      </c>
      <c r="S109" s="114">
        <f t="shared" si="373"/>
        <v>74651.299355190204</v>
      </c>
      <c r="T109" s="114">
        <f t="shared" si="373"/>
        <v>74651.299355190204</v>
      </c>
    </row>
    <row r="110" spans="1:20" ht="15">
      <c r="A110" s="48" t="s">
        <v>227</v>
      </c>
      <c r="B110" s="45" t="s">
        <v>8</v>
      </c>
      <c r="C110" s="114"/>
      <c r="D110" s="114">
        <f t="shared" ref="D110:T110" si="374">D115+D120</f>
        <v>50248.4</v>
      </c>
      <c r="E110" s="114">
        <f t="shared" si="374"/>
        <v>50969.2</v>
      </c>
      <c r="F110" s="114">
        <f t="shared" si="374"/>
        <v>52364</v>
      </c>
      <c r="G110" s="114">
        <f t="shared" si="374"/>
        <v>52364</v>
      </c>
      <c r="H110" s="114">
        <f t="shared" si="374"/>
        <v>52364</v>
      </c>
      <c r="I110" s="114">
        <f t="shared" si="374"/>
        <v>53695</v>
      </c>
      <c r="J110" s="114">
        <f t="shared" si="374"/>
        <v>53695</v>
      </c>
      <c r="K110" s="114">
        <f t="shared" si="374"/>
        <v>53695</v>
      </c>
      <c r="L110" s="114">
        <f t="shared" si="374"/>
        <v>55066</v>
      </c>
      <c r="M110" s="114">
        <f t="shared" si="374"/>
        <v>55066</v>
      </c>
      <c r="N110" s="114">
        <f t="shared" si="374"/>
        <v>55066</v>
      </c>
      <c r="O110" s="114">
        <f t="shared" si="374"/>
        <v>56477</v>
      </c>
      <c r="P110" s="114">
        <f t="shared" si="374"/>
        <v>56477</v>
      </c>
      <c r="Q110" s="114">
        <f t="shared" si="374"/>
        <v>56477</v>
      </c>
      <c r="R110" s="114">
        <f t="shared" si="374"/>
        <v>57932</v>
      </c>
      <c r="S110" s="114">
        <f t="shared" si="374"/>
        <v>57932</v>
      </c>
      <c r="T110" s="114">
        <f t="shared" si="374"/>
        <v>57932</v>
      </c>
    </row>
    <row r="111" spans="1:20" ht="15">
      <c r="A111" s="48" t="s">
        <v>199</v>
      </c>
      <c r="B111" s="45"/>
      <c r="C111" s="114"/>
      <c r="D111" s="114">
        <v>103.9</v>
      </c>
      <c r="E111" s="114">
        <v>104.6</v>
      </c>
      <c r="F111" s="114">
        <v>104.7</v>
      </c>
      <c r="G111" s="114">
        <v>104.2</v>
      </c>
      <c r="H111" s="114">
        <v>104.2</v>
      </c>
      <c r="I111" s="114">
        <v>104.4</v>
      </c>
      <c r="J111" s="114">
        <v>104.4</v>
      </c>
      <c r="K111" s="114">
        <v>104.4</v>
      </c>
      <c r="L111" s="117">
        <v>104.3</v>
      </c>
      <c r="M111" s="114">
        <v>104.4</v>
      </c>
      <c r="N111" s="114">
        <v>104.4</v>
      </c>
      <c r="O111" s="117">
        <v>104.2</v>
      </c>
      <c r="P111" s="114">
        <v>104.2</v>
      </c>
      <c r="Q111" s="114">
        <v>104.2</v>
      </c>
      <c r="R111" s="117">
        <v>104.1</v>
      </c>
      <c r="S111" s="114">
        <v>104.1</v>
      </c>
      <c r="T111" s="114">
        <v>104.1</v>
      </c>
    </row>
    <row r="112" spans="1:20" ht="15">
      <c r="A112" s="49" t="s">
        <v>9</v>
      </c>
      <c r="B112" s="45" t="s">
        <v>10</v>
      </c>
      <c r="C112" s="114"/>
      <c r="D112" s="114">
        <f>D110/C109*100</f>
        <v>83.977150802696713</v>
      </c>
      <c r="E112" s="114">
        <f>E110/D109*100</f>
        <v>101.43447353547575</v>
      </c>
      <c r="F112" s="114">
        <f>F110/E110*100</f>
        <v>102.73655462514617</v>
      </c>
      <c r="G112" s="114">
        <f>G110/E110*100</f>
        <v>102.73655462514617</v>
      </c>
      <c r="H112" s="114">
        <f>H110/E110*100</f>
        <v>102.73655462514617</v>
      </c>
      <c r="I112" s="114">
        <f t="shared" ref="I112" si="375">I110/F110*100</f>
        <v>102.54182262623178</v>
      </c>
      <c r="J112" s="114">
        <f t="shared" ref="J112" si="376">J110/G110*100</f>
        <v>102.54182262623178</v>
      </c>
      <c r="K112" s="114">
        <f t="shared" ref="K112" si="377">K110/H110*100</f>
        <v>102.54182262623178</v>
      </c>
      <c r="L112" s="117">
        <f t="shared" ref="L112" si="378">L110/I110*100</f>
        <v>102.55331036409349</v>
      </c>
      <c r="M112" s="114">
        <f t="shared" ref="M112" si="379">M110/J110*100</f>
        <v>102.55331036409349</v>
      </c>
      <c r="N112" s="114">
        <f t="shared" ref="N112" si="380">N110/K110*100</f>
        <v>102.55331036409349</v>
      </c>
      <c r="O112" s="117">
        <f t="shared" ref="O112" si="381">O110/L110*100</f>
        <v>102.56237968982676</v>
      </c>
      <c r="P112" s="114">
        <f t="shared" ref="P112" si="382">P110/M110*100</f>
        <v>102.56237968982676</v>
      </c>
      <c r="Q112" s="114">
        <f t="shared" ref="Q112" si="383">Q110/N110*100</f>
        <v>102.56237968982676</v>
      </c>
      <c r="R112" s="117">
        <f t="shared" ref="R112" si="384">R110/O110*100</f>
        <v>102.57626998601201</v>
      </c>
      <c r="S112" s="114">
        <f t="shared" ref="S112" si="385">S110/P110*100</f>
        <v>102.57626998601201</v>
      </c>
      <c r="T112" s="114">
        <f t="shared" ref="T112" si="386">T110/Q110*100</f>
        <v>102.57626998601201</v>
      </c>
    </row>
    <row r="113" spans="1:20" ht="15">
      <c r="A113" s="91" t="s">
        <v>243</v>
      </c>
      <c r="B113" s="45"/>
      <c r="C113" s="114"/>
      <c r="D113" s="114"/>
      <c r="E113" s="114"/>
      <c r="F113" s="114"/>
      <c r="G113" s="114"/>
      <c r="H113" s="114"/>
      <c r="I113" s="114"/>
      <c r="J113" s="110"/>
      <c r="K113" s="110"/>
      <c r="L113" s="117"/>
      <c r="M113" s="110"/>
      <c r="N113" s="110"/>
      <c r="O113" s="117"/>
      <c r="P113" s="110"/>
      <c r="Q113" s="110"/>
      <c r="R113" s="117"/>
      <c r="S113" s="110"/>
      <c r="T113" s="110"/>
    </row>
    <row r="114" spans="1:20" ht="15">
      <c r="A114" s="48" t="s">
        <v>7</v>
      </c>
      <c r="B114" s="45" t="s">
        <v>8</v>
      </c>
      <c r="C114" s="114">
        <v>49099.8</v>
      </c>
      <c r="D114" s="114">
        <v>42431</v>
      </c>
      <c r="E114" s="114">
        <f>D114*E116*E117/100/100</f>
        <v>45053.312000000005</v>
      </c>
      <c r="F114" s="114">
        <f>E114*F116*F117/100/100</f>
        <v>48585.766968000004</v>
      </c>
      <c r="G114" s="114">
        <f>E114*G116*G117/100/100</f>
        <v>48353.743248000006</v>
      </c>
      <c r="H114" s="114">
        <f>E114*H116*H117/100/100</f>
        <v>48353.743248000006</v>
      </c>
      <c r="I114" s="114">
        <f t="shared" ref="I114" si="387">F114*I117*I116/100/100</f>
        <v>52245.338403960013</v>
      </c>
      <c r="J114" s="114">
        <f t="shared" ref="J114" si="388">G114*J117*J116/100/100</f>
        <v>51995.838220560014</v>
      </c>
      <c r="K114" s="114">
        <f t="shared" ref="K114" si="389">H114*K117*K116/100/100</f>
        <v>51995.838220560014</v>
      </c>
      <c r="L114" s="117">
        <f t="shared" ref="L114" si="390">I114*L117*L116/100/100</f>
        <v>56126.823470961273</v>
      </c>
      <c r="M114" s="114">
        <f t="shared" ref="M114" si="391">J114*M117*M116/100/100</f>
        <v>55912.342948751248</v>
      </c>
      <c r="N114" s="114">
        <f t="shared" ref="N114" si="392">K114*N117*N116/100/100</f>
        <v>55912.342948751248</v>
      </c>
      <c r="O114" s="117">
        <f t="shared" ref="O114" si="393">L114*O117*O116/100/100</f>
        <v>60237.456811725337</v>
      </c>
      <c r="P114" s="114">
        <f t="shared" ref="P114" si="394">M114*P117*P116/100/100</f>
        <v>60007.268099900823</v>
      </c>
      <c r="Q114" s="114">
        <f t="shared" ref="Q114" si="395">N114*Q117*Q116/100/100</f>
        <v>60007.268099900823</v>
      </c>
      <c r="R114" s="117">
        <f t="shared" ref="R114" si="396">O114*R117*R116/100/100</f>
        <v>64589.300863451019</v>
      </c>
      <c r="S114" s="114">
        <f t="shared" ref="S114" si="397">P114*S117*S116/100/100</f>
        <v>64342.482210235408</v>
      </c>
      <c r="T114" s="114">
        <f t="shared" ref="T114" si="398">Q114*T117*T116/100/100</f>
        <v>64342.482210235408</v>
      </c>
    </row>
    <row r="115" spans="1:20" ht="15">
      <c r="A115" s="48" t="s">
        <v>227</v>
      </c>
      <c r="B115" s="45" t="s">
        <v>8</v>
      </c>
      <c r="C115" s="114"/>
      <c r="D115" s="114">
        <v>42431</v>
      </c>
      <c r="E115" s="114">
        <v>43072</v>
      </c>
      <c r="F115" s="114">
        <v>44364</v>
      </c>
      <c r="G115" s="114">
        <v>44364</v>
      </c>
      <c r="H115" s="114">
        <v>44364</v>
      </c>
      <c r="I115" s="114">
        <v>45695</v>
      </c>
      <c r="J115" s="114">
        <v>45695</v>
      </c>
      <c r="K115" s="114">
        <v>45695</v>
      </c>
      <c r="L115" s="117">
        <v>47066</v>
      </c>
      <c r="M115" s="117">
        <v>47066</v>
      </c>
      <c r="N115" s="117">
        <v>47066</v>
      </c>
      <c r="O115" s="117">
        <v>48477</v>
      </c>
      <c r="P115" s="117">
        <v>48477</v>
      </c>
      <c r="Q115" s="117">
        <v>48477</v>
      </c>
      <c r="R115" s="117">
        <v>49932</v>
      </c>
      <c r="S115" s="117">
        <v>49932</v>
      </c>
      <c r="T115" s="117">
        <v>49932</v>
      </c>
    </row>
    <row r="116" spans="1:20" ht="15">
      <c r="A116" s="48" t="s">
        <v>199</v>
      </c>
      <c r="B116" s="45"/>
      <c r="C116" s="114"/>
      <c r="D116" s="114">
        <v>103.9</v>
      </c>
      <c r="E116" s="114">
        <v>104.6</v>
      </c>
      <c r="F116" s="114">
        <v>104.7</v>
      </c>
      <c r="G116" s="114">
        <v>104.2</v>
      </c>
      <c r="H116" s="114">
        <v>104.2</v>
      </c>
      <c r="I116" s="114">
        <v>104.4</v>
      </c>
      <c r="J116" s="114">
        <v>104.4</v>
      </c>
      <c r="K116" s="114">
        <v>104.4</v>
      </c>
      <c r="L116" s="117">
        <v>104.3</v>
      </c>
      <c r="M116" s="114">
        <v>104.4</v>
      </c>
      <c r="N116" s="114">
        <v>104.4</v>
      </c>
      <c r="O116" s="117">
        <v>104.2</v>
      </c>
      <c r="P116" s="114">
        <v>104.2</v>
      </c>
      <c r="Q116" s="114">
        <v>104.2</v>
      </c>
      <c r="R116" s="117">
        <v>104.1</v>
      </c>
      <c r="S116" s="114">
        <v>104.1</v>
      </c>
      <c r="T116" s="114">
        <v>104.1</v>
      </c>
    </row>
    <row r="117" spans="1:20" ht="15">
      <c r="A117" s="49" t="s">
        <v>9</v>
      </c>
      <c r="B117" s="45" t="s">
        <v>77</v>
      </c>
      <c r="C117" s="114"/>
      <c r="D117" s="114">
        <f>D115/C114*100</f>
        <v>86.417867282555122</v>
      </c>
      <c r="E117" s="114">
        <f>E115/D114*100</f>
        <v>101.51068794042092</v>
      </c>
      <c r="F117" s="114">
        <f>F115/E115*100</f>
        <v>102.99962852897472</v>
      </c>
      <c r="G117" s="114">
        <f>G115/E115*100</f>
        <v>102.99962852897472</v>
      </c>
      <c r="H117" s="114">
        <f>H115/E115*100</f>
        <v>102.99962852897472</v>
      </c>
      <c r="I117" s="114">
        <f t="shared" ref="I117" si="399">I115/F115*100</f>
        <v>103.00018032639078</v>
      </c>
      <c r="J117" s="114">
        <f t="shared" ref="J117" si="400">J115/G115*100</f>
        <v>103.00018032639078</v>
      </c>
      <c r="K117" s="114">
        <f t="shared" ref="K117" si="401">K115/H115*100</f>
        <v>103.00018032639078</v>
      </c>
      <c r="L117" s="117">
        <f t="shared" ref="L117" si="402">L115/I115*100</f>
        <v>103.00032826348615</v>
      </c>
      <c r="M117" s="114">
        <f t="shared" ref="M117" si="403">M115/J115*100</f>
        <v>103.00032826348615</v>
      </c>
      <c r="N117" s="114">
        <f t="shared" ref="N117" si="404">N115/K115*100</f>
        <v>103.00032826348615</v>
      </c>
      <c r="O117" s="117">
        <f t="shared" ref="O117" si="405">O115/L115*100</f>
        <v>102.99791781753282</v>
      </c>
      <c r="P117" s="114">
        <f t="shared" ref="P117" si="406">P115/M115*100</f>
        <v>102.99791781753282</v>
      </c>
      <c r="Q117" s="114">
        <f t="shared" ref="Q117" si="407">Q115/N115*100</f>
        <v>102.99791781753282</v>
      </c>
      <c r="R117" s="117">
        <f t="shared" ref="R117" si="408">R115/O115*100</f>
        <v>103.00142335540565</v>
      </c>
      <c r="S117" s="114">
        <f t="shared" ref="S117" si="409">S115/P115*100</f>
        <v>103.00142335540565</v>
      </c>
      <c r="T117" s="114">
        <f t="shared" ref="T117" si="410">T115/Q115*100</f>
        <v>103.00142335540565</v>
      </c>
    </row>
    <row r="118" spans="1:20" ht="30">
      <c r="A118" s="91" t="s">
        <v>255</v>
      </c>
      <c r="B118" s="45"/>
      <c r="C118" s="114"/>
      <c r="D118" s="114"/>
      <c r="E118" s="114"/>
      <c r="F118" s="114"/>
      <c r="G118" s="114"/>
      <c r="H118" s="114"/>
      <c r="I118" s="114"/>
      <c r="J118" s="110"/>
      <c r="K118" s="110"/>
      <c r="L118" s="117"/>
      <c r="M118" s="110"/>
      <c r="N118" s="110"/>
      <c r="O118" s="117"/>
      <c r="P118" s="110"/>
      <c r="Q118" s="110"/>
      <c r="R118" s="117"/>
      <c r="S118" s="110"/>
      <c r="T118" s="110"/>
    </row>
    <row r="119" spans="1:20" ht="15">
      <c r="A119" s="48" t="s">
        <v>7</v>
      </c>
      <c r="B119" s="45" t="s">
        <v>8</v>
      </c>
      <c r="C119" s="114">
        <v>7039.3</v>
      </c>
      <c r="D119" s="114">
        <v>7817.4</v>
      </c>
      <c r="E119" s="114">
        <f>D119*E121*E122/100/100</f>
        <v>8260.4712</v>
      </c>
      <c r="F119" s="114">
        <f>E119*F121*F122/100/100</f>
        <v>8761.2960000000003</v>
      </c>
      <c r="G119" s="114">
        <f>E119*G121*G122/100/100</f>
        <v>8719.4560000000001</v>
      </c>
      <c r="H119" s="114">
        <f>E119*H121*H122/100/100</f>
        <v>8719.4560000000001</v>
      </c>
      <c r="I119" s="114">
        <f t="shared" ref="I119" si="411">F119*I122*I121/100/100</f>
        <v>9146.7930240000005</v>
      </c>
      <c r="J119" s="114">
        <f t="shared" ref="J119" si="412">G119*J122*J121/100/100</f>
        <v>9103.1120640000008</v>
      </c>
      <c r="K119" s="114">
        <f t="shared" ref="K119" si="413">H119*K122*K121/100/100</f>
        <v>9103.1120640000008</v>
      </c>
      <c r="L119" s="117">
        <f t="shared" ref="L119" si="414">I119*L122*L121/100/100</f>
        <v>9540.1051240319994</v>
      </c>
      <c r="M119" s="114">
        <f t="shared" ref="M119" si="415">J119*M122*M121/100/100</f>
        <v>9503.6489948159997</v>
      </c>
      <c r="N119" s="114">
        <f t="shared" ref="N119" si="416">K119*N122*N121/100/100</f>
        <v>9503.6489948159997</v>
      </c>
      <c r="O119" s="117">
        <f t="shared" ref="O119" si="417">L119*O122*O121/100/100</f>
        <v>9940.7895392413429</v>
      </c>
      <c r="P119" s="114">
        <f t="shared" ref="P119" si="418">M119*P122*P121/100/100</f>
        <v>9902.8022525982706</v>
      </c>
      <c r="Q119" s="114">
        <f t="shared" ref="Q119" si="419">N119*Q122*Q121/100/100</f>
        <v>9902.8022525982706</v>
      </c>
      <c r="R119" s="117">
        <f t="shared" ref="R119" si="420">O119*R122*R121/100/100</f>
        <v>10348.361910350237</v>
      </c>
      <c r="S119" s="114">
        <f t="shared" ref="S119" si="421">P119*S122*S121/100/100</f>
        <v>10308.817144954799</v>
      </c>
      <c r="T119" s="114">
        <f t="shared" ref="T119" si="422">Q119*T122*T121/100/100</f>
        <v>10308.817144954799</v>
      </c>
    </row>
    <row r="120" spans="1:20" ht="15">
      <c r="A120" s="48" t="s">
        <v>227</v>
      </c>
      <c r="B120" s="45" t="s">
        <v>8</v>
      </c>
      <c r="C120" s="114"/>
      <c r="D120" s="114">
        <v>7817.4</v>
      </c>
      <c r="E120" s="114">
        <v>7897.2</v>
      </c>
      <c r="F120" s="114">
        <v>8000</v>
      </c>
      <c r="G120" s="114">
        <v>8000</v>
      </c>
      <c r="H120" s="114">
        <v>8000</v>
      </c>
      <c r="I120" s="114">
        <v>8000</v>
      </c>
      <c r="J120" s="114">
        <v>8000</v>
      </c>
      <c r="K120" s="114">
        <v>8000</v>
      </c>
      <c r="L120" s="114">
        <v>8000</v>
      </c>
      <c r="M120" s="114">
        <v>8000</v>
      </c>
      <c r="N120" s="114">
        <v>8000</v>
      </c>
      <c r="O120" s="114">
        <v>8000</v>
      </c>
      <c r="P120" s="114">
        <v>8000</v>
      </c>
      <c r="Q120" s="114">
        <v>8000</v>
      </c>
      <c r="R120" s="114">
        <v>8000</v>
      </c>
      <c r="S120" s="114">
        <v>8000</v>
      </c>
      <c r="T120" s="114">
        <v>8000</v>
      </c>
    </row>
    <row r="121" spans="1:20" ht="15">
      <c r="A121" s="48" t="s">
        <v>199</v>
      </c>
      <c r="B121" s="45"/>
      <c r="C121" s="114"/>
      <c r="D121" s="114">
        <v>103.9</v>
      </c>
      <c r="E121" s="114">
        <v>104.6</v>
      </c>
      <c r="F121" s="114">
        <v>104.7</v>
      </c>
      <c r="G121" s="114">
        <v>104.2</v>
      </c>
      <c r="H121" s="114">
        <v>104.2</v>
      </c>
      <c r="I121" s="114">
        <v>104.4</v>
      </c>
      <c r="J121" s="114">
        <v>104.4</v>
      </c>
      <c r="K121" s="114">
        <v>104.4</v>
      </c>
      <c r="L121" s="117">
        <v>104.3</v>
      </c>
      <c r="M121" s="114">
        <v>104.4</v>
      </c>
      <c r="N121" s="114">
        <v>104.4</v>
      </c>
      <c r="O121" s="117">
        <v>104.2</v>
      </c>
      <c r="P121" s="114">
        <v>104.2</v>
      </c>
      <c r="Q121" s="114">
        <v>104.2</v>
      </c>
      <c r="R121" s="117">
        <v>104.1</v>
      </c>
      <c r="S121" s="114">
        <v>104.1</v>
      </c>
      <c r="T121" s="114">
        <v>104.1</v>
      </c>
    </row>
    <row r="122" spans="1:20" ht="15">
      <c r="A122" s="49" t="s">
        <v>9</v>
      </c>
      <c r="B122" s="45" t="s">
        <v>10</v>
      </c>
      <c r="C122" s="114"/>
      <c r="D122" s="114">
        <f>D120/C119*100</f>
        <v>111.05365590328582</v>
      </c>
      <c r="E122" s="114">
        <f>E120/D119*100</f>
        <v>101.02079975439405</v>
      </c>
      <c r="F122" s="114">
        <f>F120/E120*100</f>
        <v>101.30172719444867</v>
      </c>
      <c r="G122" s="114">
        <f>G120/E120*100</f>
        <v>101.30172719444867</v>
      </c>
      <c r="H122" s="114">
        <f>H120/E120*100</f>
        <v>101.30172719444867</v>
      </c>
      <c r="I122" s="114">
        <f t="shared" ref="I122" si="423">I120/F120*100</f>
        <v>100</v>
      </c>
      <c r="J122" s="114">
        <f t="shared" ref="J122" si="424">J120/G120*100</f>
        <v>100</v>
      </c>
      <c r="K122" s="114">
        <f t="shared" ref="K122" si="425">K120/H120*100</f>
        <v>100</v>
      </c>
      <c r="L122" s="117">
        <f t="shared" ref="L122" si="426">L120/I120*100</f>
        <v>100</v>
      </c>
      <c r="M122" s="114">
        <f t="shared" ref="M122" si="427">M120/J120*100</f>
        <v>100</v>
      </c>
      <c r="N122" s="114">
        <f t="shared" ref="N122" si="428">N120/K120*100</f>
        <v>100</v>
      </c>
      <c r="O122" s="117">
        <f t="shared" ref="O122" si="429">O120/L120*100</f>
        <v>100</v>
      </c>
      <c r="P122" s="114">
        <f t="shared" ref="P122" si="430">P120/M120*100</f>
        <v>100</v>
      </c>
      <c r="Q122" s="114">
        <f t="shared" ref="Q122" si="431">Q120/N120*100</f>
        <v>100</v>
      </c>
      <c r="R122" s="117">
        <f t="shared" ref="R122" si="432">R120/O120*100</f>
        <v>100</v>
      </c>
      <c r="S122" s="114">
        <f t="shared" ref="S122" si="433">S120/P120*100</f>
        <v>100</v>
      </c>
      <c r="T122" s="114">
        <f t="shared" ref="T122" si="434">T120/Q120*100</f>
        <v>100</v>
      </c>
    </row>
    <row r="123" spans="1:20" ht="15">
      <c r="A123" s="92" t="s">
        <v>78</v>
      </c>
      <c r="B123" s="45"/>
      <c r="C123" s="114"/>
      <c r="D123" s="114"/>
      <c r="E123" s="114"/>
      <c r="F123" s="114"/>
      <c r="G123" s="114"/>
      <c r="H123" s="114"/>
      <c r="I123" s="114"/>
      <c r="J123" s="110"/>
      <c r="K123" s="110"/>
      <c r="L123" s="117"/>
      <c r="M123" s="110"/>
      <c r="N123" s="110"/>
      <c r="O123" s="117"/>
      <c r="P123" s="110"/>
      <c r="Q123" s="110"/>
      <c r="R123" s="117"/>
      <c r="S123" s="110"/>
      <c r="T123" s="110"/>
    </row>
    <row r="124" spans="1:20" ht="15">
      <c r="A124" s="48" t="s">
        <v>7</v>
      </c>
      <c r="B124" s="45" t="s">
        <v>8</v>
      </c>
      <c r="C124" s="114">
        <v>6952.6</v>
      </c>
      <c r="D124" s="114">
        <v>10946.4</v>
      </c>
      <c r="E124" s="114">
        <f>D124*E126*E127/100/100</f>
        <v>7402.8557999999994</v>
      </c>
      <c r="F124" s="114">
        <f>E124*F126*F127/100/100</f>
        <v>7537.1239164000008</v>
      </c>
      <c r="G124" s="114">
        <f>E124*G126*G127/100/100</f>
        <v>7501.1300104000002</v>
      </c>
      <c r="H124" s="114">
        <f>E124*H126*H127/100/100</f>
        <v>7501.1300104000002</v>
      </c>
      <c r="I124" s="114">
        <f t="shared" ref="I124" si="435">F124*I127*I126/100/100</f>
        <v>13151.945019384004</v>
      </c>
      <c r="J124" s="114">
        <f t="shared" ref="J124" si="436">G124*J127*J126/100/100</f>
        <v>13089.137259023999</v>
      </c>
      <c r="K124" s="114">
        <f t="shared" ref="K124" si="437">H124*K127*K126/100/100</f>
        <v>13089.137259023999</v>
      </c>
      <c r="L124" s="117">
        <f t="shared" ref="L124" si="438">I124*L127*L126/100/100</f>
        <v>13273.863766950026</v>
      </c>
      <c r="M124" s="114">
        <f t="shared" ref="M124" si="439">J124*M127*M126/100/100</f>
        <v>13223.139620162108</v>
      </c>
      <c r="N124" s="114">
        <f t="shared" ref="N124" si="440">K124*N127*N126/100/100</f>
        <v>13223.139620162108</v>
      </c>
      <c r="O124" s="117">
        <f t="shared" ref="O124" si="441">L124*O127*O126/100/100</f>
        <v>13465.793509856325</v>
      </c>
      <c r="P124" s="114">
        <f t="shared" ref="P124" si="442">M124*P127*P126/100/100</f>
        <v>13414.335931369616</v>
      </c>
      <c r="Q124" s="114">
        <f t="shared" ref="Q124" si="443">N124*Q127*Q126/100/100</f>
        <v>13414.335931369616</v>
      </c>
      <c r="R124" s="117">
        <f t="shared" ref="R124" si="444">O124*R127*R126/100/100</f>
        <v>13473.179143704372</v>
      </c>
      <c r="S124" s="114">
        <f t="shared" ref="S124" si="445">P124*S127*S126/100/100</f>
        <v>13421.693342088212</v>
      </c>
      <c r="T124" s="114">
        <f t="shared" ref="T124" si="446">Q124*T127*T126/100/100</f>
        <v>13421.693342088212</v>
      </c>
    </row>
    <row r="125" spans="1:20" ht="15">
      <c r="A125" s="48" t="s">
        <v>227</v>
      </c>
      <c r="B125" s="45" t="s">
        <v>8</v>
      </c>
      <c r="C125" s="114"/>
      <c r="D125" s="114">
        <v>10946.4</v>
      </c>
      <c r="E125" s="114">
        <v>7077.3</v>
      </c>
      <c r="F125" s="114">
        <v>6882.2</v>
      </c>
      <c r="G125" s="114">
        <v>6882.2</v>
      </c>
      <c r="H125" s="114">
        <v>6882.2</v>
      </c>
      <c r="I125" s="114">
        <v>11503</v>
      </c>
      <c r="J125" s="114">
        <v>11503</v>
      </c>
      <c r="K125" s="114">
        <v>11503</v>
      </c>
      <c r="L125" s="117">
        <v>11131</v>
      </c>
      <c r="M125" s="117">
        <v>11131</v>
      </c>
      <c r="N125" s="117">
        <v>11131</v>
      </c>
      <c r="O125" s="117">
        <v>10836.8</v>
      </c>
      <c r="P125" s="117">
        <v>10836.8</v>
      </c>
      <c r="Q125" s="117">
        <v>10836.8</v>
      </c>
      <c r="R125" s="117">
        <v>10415.700000000001</v>
      </c>
      <c r="S125" s="117">
        <v>10415.700000000001</v>
      </c>
      <c r="T125" s="117">
        <v>10415.700000000001</v>
      </c>
    </row>
    <row r="126" spans="1:20" ht="15">
      <c r="A126" s="48" t="s">
        <v>199</v>
      </c>
      <c r="B126" s="45"/>
      <c r="C126" s="114"/>
      <c r="D126" s="114">
        <v>103.9</v>
      </c>
      <c r="E126" s="114">
        <v>104.6</v>
      </c>
      <c r="F126" s="114">
        <v>104.7</v>
      </c>
      <c r="G126" s="114">
        <v>104.2</v>
      </c>
      <c r="H126" s="114">
        <v>104.2</v>
      </c>
      <c r="I126" s="114">
        <v>104.4</v>
      </c>
      <c r="J126" s="114">
        <v>104.4</v>
      </c>
      <c r="K126" s="114">
        <v>104.4</v>
      </c>
      <c r="L126" s="117">
        <v>104.3</v>
      </c>
      <c r="M126" s="114">
        <v>104.4</v>
      </c>
      <c r="N126" s="114">
        <v>104.4</v>
      </c>
      <c r="O126" s="117">
        <v>104.2</v>
      </c>
      <c r="P126" s="114">
        <v>104.2</v>
      </c>
      <c r="Q126" s="114">
        <v>104.2</v>
      </c>
      <c r="R126" s="117">
        <v>104.1</v>
      </c>
      <c r="S126" s="114">
        <v>104.1</v>
      </c>
      <c r="T126" s="114">
        <v>104.1</v>
      </c>
    </row>
    <row r="127" spans="1:20" ht="15">
      <c r="A127" s="49" t="s">
        <v>9</v>
      </c>
      <c r="B127" s="45" t="s">
        <v>77</v>
      </c>
      <c r="C127" s="114"/>
      <c r="D127" s="114">
        <f>D125/C124*100</f>
        <v>157.44325863705663</v>
      </c>
      <c r="E127" s="114">
        <f>E125/D124*100</f>
        <v>64.654132865599649</v>
      </c>
      <c r="F127" s="114">
        <f>F125/E125*100</f>
        <v>97.243298998205532</v>
      </c>
      <c r="G127" s="114">
        <f>G125/E125*100</f>
        <v>97.243298998205532</v>
      </c>
      <c r="H127" s="114">
        <f>H125/E125*100</f>
        <v>97.243298998205532</v>
      </c>
      <c r="I127" s="114">
        <f t="shared" ref="I127" si="447">I125/F125*100</f>
        <v>167.14132108918659</v>
      </c>
      <c r="J127" s="114">
        <f t="shared" ref="J127" si="448">J125/G125*100</f>
        <v>167.14132108918659</v>
      </c>
      <c r="K127" s="114">
        <f t="shared" ref="K127" si="449">K125/H125*100</f>
        <v>167.14132108918659</v>
      </c>
      <c r="L127" s="117">
        <f t="shared" ref="L127" si="450">L125/I125*100</f>
        <v>96.766061027558024</v>
      </c>
      <c r="M127" s="114">
        <f t="shared" ref="M127" si="451">M125/J125*100</f>
        <v>96.766061027558024</v>
      </c>
      <c r="N127" s="114">
        <f t="shared" ref="N127" si="452">N125/K125*100</f>
        <v>96.766061027558024</v>
      </c>
      <c r="O127" s="117">
        <f t="shared" ref="O127" si="453">O125/L125*100</f>
        <v>97.356931093342908</v>
      </c>
      <c r="P127" s="114">
        <f t="shared" ref="P127" si="454">P125/M125*100</f>
        <v>97.356931093342908</v>
      </c>
      <c r="Q127" s="114">
        <f t="shared" ref="Q127" si="455">Q125/N125*100</f>
        <v>97.356931093342908</v>
      </c>
      <c r="R127" s="117">
        <f t="shared" ref="R127" si="456">R125/O125*100</f>
        <v>96.114166543629125</v>
      </c>
      <c r="S127" s="114">
        <f t="shared" ref="S127" si="457">S125/P125*100</f>
        <v>96.114166543629125</v>
      </c>
      <c r="T127" s="114">
        <f t="shared" ref="T127" si="458">T125/Q125*100</f>
        <v>96.114166543629125</v>
      </c>
    </row>
    <row r="128" spans="1:20" ht="15">
      <c r="A128" s="91" t="s">
        <v>139</v>
      </c>
      <c r="B128" s="45"/>
      <c r="C128" s="114"/>
      <c r="D128" s="114"/>
      <c r="E128" s="114"/>
      <c r="F128" s="114"/>
      <c r="G128" s="114"/>
      <c r="H128" s="114"/>
      <c r="I128" s="114"/>
      <c r="J128" s="110"/>
      <c r="K128" s="110"/>
      <c r="L128" s="117"/>
      <c r="M128" s="110"/>
      <c r="N128" s="110"/>
      <c r="O128" s="117"/>
      <c r="P128" s="110"/>
      <c r="Q128" s="110"/>
      <c r="R128" s="117"/>
      <c r="S128" s="110"/>
      <c r="T128" s="110"/>
    </row>
    <row r="129" spans="1:20" ht="15">
      <c r="A129" s="48" t="s">
        <v>7</v>
      </c>
      <c r="B129" s="45" t="s">
        <v>8</v>
      </c>
      <c r="C129" s="114">
        <v>6952.6</v>
      </c>
      <c r="D129" s="114">
        <v>10946.4</v>
      </c>
      <c r="E129" s="114">
        <f>D129*E131*E132/100/100</f>
        <v>7402.8557999999994</v>
      </c>
      <c r="F129" s="114">
        <f>E129*F131*F132/100/100</f>
        <v>7537.1239164000008</v>
      </c>
      <c r="G129" s="114">
        <f>E129*G131*G132/100/100</f>
        <v>7501.1300104000002</v>
      </c>
      <c r="H129" s="114">
        <f>E129*H131*H132/100/100</f>
        <v>7501.1300104000002</v>
      </c>
      <c r="I129" s="114">
        <f t="shared" ref="I129" si="459">F129*I132*I131/100/100</f>
        <v>13151.945019384004</v>
      </c>
      <c r="J129" s="114">
        <f t="shared" ref="J129" si="460">G129*J132*J131/100/100</f>
        <v>13089.137259023999</v>
      </c>
      <c r="K129" s="114">
        <f t="shared" ref="K129" si="461">H129*K132*K131/100/100</f>
        <v>13089.137259023999</v>
      </c>
      <c r="L129" s="117">
        <f t="shared" ref="L129" si="462">I129*L132*L131/100/100</f>
        <v>13273.863766950026</v>
      </c>
      <c r="M129" s="114">
        <f t="shared" ref="M129" si="463">J129*M132*M131/100/100</f>
        <v>13223.139620162108</v>
      </c>
      <c r="N129" s="114">
        <f t="shared" ref="N129" si="464">K129*N132*N131/100/100</f>
        <v>13223.139620162108</v>
      </c>
      <c r="O129" s="117">
        <f t="shared" ref="O129" si="465">L129*O132*O131/100/100</f>
        <v>13465.793509856325</v>
      </c>
      <c r="P129" s="114">
        <f t="shared" ref="P129" si="466">M129*P132*P131/100/100</f>
        <v>13414.335931369616</v>
      </c>
      <c r="Q129" s="114">
        <f t="shared" ref="Q129" si="467">N129*Q132*Q131/100/100</f>
        <v>13414.335931369616</v>
      </c>
      <c r="R129" s="117">
        <f t="shared" ref="R129" si="468">O129*R132*R131/100/100</f>
        <v>13473.179143704372</v>
      </c>
      <c r="S129" s="114">
        <f t="shared" ref="S129" si="469">P129*S132*S131/100/100</f>
        <v>13421.693342088212</v>
      </c>
      <c r="T129" s="114">
        <f t="shared" ref="T129" si="470">Q129*T132*T131/100/100</f>
        <v>13421.693342088212</v>
      </c>
    </row>
    <row r="130" spans="1:20" ht="15">
      <c r="A130" s="48" t="s">
        <v>227</v>
      </c>
      <c r="B130" s="45" t="s">
        <v>8</v>
      </c>
      <c r="C130" s="114"/>
      <c r="D130" s="114">
        <v>10946.4</v>
      </c>
      <c r="E130" s="114">
        <v>7077.3</v>
      </c>
      <c r="F130" s="114">
        <v>6882.2</v>
      </c>
      <c r="G130" s="114">
        <v>6882.2</v>
      </c>
      <c r="H130" s="114">
        <v>6882.2</v>
      </c>
      <c r="I130" s="114">
        <v>11503</v>
      </c>
      <c r="J130" s="114">
        <v>11503</v>
      </c>
      <c r="K130" s="114">
        <v>11503</v>
      </c>
      <c r="L130" s="117">
        <v>11131</v>
      </c>
      <c r="M130" s="117">
        <v>11131</v>
      </c>
      <c r="N130" s="117">
        <v>11131</v>
      </c>
      <c r="O130" s="117">
        <v>10836.8</v>
      </c>
      <c r="P130" s="117">
        <v>10836.8</v>
      </c>
      <c r="Q130" s="117">
        <v>10836.8</v>
      </c>
      <c r="R130" s="117">
        <v>10415.700000000001</v>
      </c>
      <c r="S130" s="117">
        <v>10415.700000000001</v>
      </c>
      <c r="T130" s="117">
        <v>10415.700000000001</v>
      </c>
    </row>
    <row r="131" spans="1:20" ht="15">
      <c r="A131" s="48" t="s">
        <v>199</v>
      </c>
      <c r="B131" s="45"/>
      <c r="C131" s="114"/>
      <c r="D131" s="114">
        <v>103.9</v>
      </c>
      <c r="E131" s="114">
        <v>104.6</v>
      </c>
      <c r="F131" s="114">
        <v>104.7</v>
      </c>
      <c r="G131" s="114">
        <v>104.2</v>
      </c>
      <c r="H131" s="114">
        <v>104.2</v>
      </c>
      <c r="I131" s="114">
        <v>104.4</v>
      </c>
      <c r="J131" s="114">
        <v>104.4</v>
      </c>
      <c r="K131" s="114">
        <v>104.4</v>
      </c>
      <c r="L131" s="117">
        <v>104.3</v>
      </c>
      <c r="M131" s="114">
        <v>104.4</v>
      </c>
      <c r="N131" s="114">
        <v>104.4</v>
      </c>
      <c r="O131" s="117">
        <v>104.2</v>
      </c>
      <c r="P131" s="114">
        <v>104.2</v>
      </c>
      <c r="Q131" s="114">
        <v>104.2</v>
      </c>
      <c r="R131" s="117">
        <v>104.1</v>
      </c>
      <c r="S131" s="114">
        <v>104.1</v>
      </c>
      <c r="T131" s="114">
        <v>104.1</v>
      </c>
    </row>
    <row r="132" spans="1:20" ht="15">
      <c r="A132" s="49" t="s">
        <v>9</v>
      </c>
      <c r="B132" s="45" t="s">
        <v>77</v>
      </c>
      <c r="C132" s="114"/>
      <c r="D132" s="114">
        <f>D130/C129*100</f>
        <v>157.44325863705663</v>
      </c>
      <c r="E132" s="114">
        <f>E130/D129*100</f>
        <v>64.654132865599649</v>
      </c>
      <c r="F132" s="114">
        <f>F130/E130*100</f>
        <v>97.243298998205532</v>
      </c>
      <c r="G132" s="114">
        <f>G130/E130*100</f>
        <v>97.243298998205532</v>
      </c>
      <c r="H132" s="114">
        <f>H130/E130*100</f>
        <v>97.243298998205532</v>
      </c>
      <c r="I132" s="114">
        <f t="shared" ref="I132" si="471">I130/F130*100</f>
        <v>167.14132108918659</v>
      </c>
      <c r="J132" s="114">
        <f t="shared" ref="J132" si="472">J130/G130*100</f>
        <v>167.14132108918659</v>
      </c>
      <c r="K132" s="114">
        <f t="shared" ref="K132" si="473">K130/H130*100</f>
        <v>167.14132108918659</v>
      </c>
      <c r="L132" s="117">
        <f t="shared" ref="L132" si="474">L130/I130*100</f>
        <v>96.766061027558024</v>
      </c>
      <c r="M132" s="114">
        <f t="shared" ref="M132" si="475">M130/J130*100</f>
        <v>96.766061027558024</v>
      </c>
      <c r="N132" s="114">
        <f t="shared" ref="N132" si="476">N130/K130*100</f>
        <v>96.766061027558024</v>
      </c>
      <c r="O132" s="117">
        <f t="shared" ref="O132" si="477">O130/L130*100</f>
        <v>97.356931093342908</v>
      </c>
      <c r="P132" s="114">
        <f t="shared" ref="P132" si="478">P130/M130*100</f>
        <v>97.356931093342908</v>
      </c>
      <c r="Q132" s="114">
        <f t="shared" ref="Q132" si="479">Q130/N130*100</f>
        <v>97.356931093342908</v>
      </c>
      <c r="R132" s="117">
        <f t="shared" ref="R132" si="480">R130/O130*100</f>
        <v>96.114166543629125</v>
      </c>
      <c r="S132" s="114">
        <f t="shared" ref="S132" si="481">S130/P130*100</f>
        <v>96.114166543629125</v>
      </c>
      <c r="T132" s="114">
        <f t="shared" ref="T132" si="482">T130/Q130*100</f>
        <v>96.114166543629125</v>
      </c>
    </row>
    <row r="133" spans="1:20" ht="15">
      <c r="A133" s="48"/>
      <c r="B133" s="49"/>
      <c r="C133" s="118"/>
      <c r="D133" s="118"/>
      <c r="E133" s="118"/>
      <c r="F133" s="118"/>
      <c r="G133" s="118"/>
      <c r="H133" s="118"/>
      <c r="I133" s="118"/>
      <c r="J133" s="110"/>
      <c r="K133" s="110"/>
      <c r="L133" s="119"/>
      <c r="M133" s="110"/>
      <c r="N133" s="110"/>
      <c r="O133" s="119"/>
      <c r="P133" s="110"/>
      <c r="Q133" s="110"/>
      <c r="R133" s="119"/>
      <c r="S133" s="110"/>
      <c r="T133" s="110"/>
    </row>
  </sheetData>
  <mergeCells count="6">
    <mergeCell ref="R2:T2"/>
    <mergeCell ref="L2:N2"/>
    <mergeCell ref="A2:A3"/>
    <mergeCell ref="F2:H2"/>
    <mergeCell ref="I2:K2"/>
    <mergeCell ref="O2:Q2"/>
  </mergeCells>
  <phoneticPr fontId="6" type="noConversion"/>
  <pageMargins left="0.78740157480314965" right="0.15748031496062992" top="0.98425196850393704" bottom="0.19685039370078741" header="0" footer="0"/>
  <pageSetup paperSize="9" scale="54" orientation="landscape" r:id="rId1"/>
  <headerFooter alignWithMargins="0"/>
  <rowBreaks count="3" manualBreakCount="3">
    <brk id="31" max="22" man="1"/>
    <brk id="67" max="22" man="1"/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BreakPreview" zoomScaleNormal="100" zoomScaleSheetLayoutView="100" workbookViewId="0">
      <pane xSplit="1" ySplit="3" topLeftCell="B134" activePane="bottomRight" state="frozen"/>
      <selection pane="topRight" activeCell="B1" sqref="B1"/>
      <selection pane="bottomLeft" activeCell="A4" sqref="A4"/>
      <selection pane="bottomRight" activeCell="A172" sqref="A172:XFD172"/>
    </sheetView>
  </sheetViews>
  <sheetFormatPr defaultRowHeight="14.25"/>
  <cols>
    <col min="1" max="1" width="35.85546875" style="20" customWidth="1"/>
    <col min="2" max="2" width="11" style="18" customWidth="1"/>
    <col min="3" max="3" width="12.5703125" style="18" customWidth="1"/>
    <col min="4" max="5" width="10.85546875" style="18" customWidth="1"/>
    <col min="6" max="7" width="11" style="18" customWidth="1"/>
    <col min="8" max="11" width="11.140625" style="18" customWidth="1"/>
    <col min="12" max="13" width="11.140625" style="19" customWidth="1"/>
    <col min="14" max="14" width="10.5703125" style="19" bestFit="1" customWidth="1"/>
    <col min="15" max="16" width="11.140625" style="19" customWidth="1"/>
    <col min="17" max="17" width="10.5703125" style="19" bestFit="1" customWidth="1"/>
    <col min="18" max="19" width="11.140625" style="19" customWidth="1"/>
    <col min="20" max="20" width="10.5703125" style="19" bestFit="1" customWidth="1"/>
    <col min="21" max="16384" width="9.140625" style="9"/>
  </cols>
  <sheetData>
    <row r="1" spans="1:20">
      <c r="A1" s="16"/>
      <c r="B1" s="17"/>
      <c r="C1" s="17"/>
      <c r="D1" s="17"/>
      <c r="E1" s="17"/>
      <c r="F1" s="17"/>
      <c r="H1" s="17"/>
      <c r="I1" s="17"/>
      <c r="N1" s="26"/>
      <c r="Q1" s="26"/>
      <c r="T1" s="26" t="s">
        <v>82</v>
      </c>
    </row>
    <row r="2" spans="1:20" ht="15">
      <c r="A2" s="160"/>
      <c r="B2" s="45" t="s">
        <v>2</v>
      </c>
      <c r="C2" s="45">
        <v>2017</v>
      </c>
      <c r="D2" s="45">
        <v>2018</v>
      </c>
      <c r="E2" s="45">
        <v>2019</v>
      </c>
      <c r="F2" s="159">
        <v>2020</v>
      </c>
      <c r="G2" s="159"/>
      <c r="H2" s="159"/>
      <c r="I2" s="159">
        <v>2021</v>
      </c>
      <c r="J2" s="159"/>
      <c r="K2" s="159"/>
      <c r="L2" s="159">
        <v>2022</v>
      </c>
      <c r="M2" s="159"/>
      <c r="N2" s="159"/>
      <c r="O2" s="159">
        <v>2023</v>
      </c>
      <c r="P2" s="159"/>
      <c r="Q2" s="159"/>
      <c r="R2" s="159">
        <v>2024</v>
      </c>
      <c r="S2" s="159"/>
      <c r="T2" s="159"/>
    </row>
    <row r="3" spans="1:20" ht="45">
      <c r="A3" s="160"/>
      <c r="B3" s="45" t="s">
        <v>3</v>
      </c>
      <c r="C3" s="45" t="s">
        <v>4</v>
      </c>
      <c r="D3" s="45" t="s">
        <v>4</v>
      </c>
      <c r="E3" s="45" t="s">
        <v>5</v>
      </c>
      <c r="F3" s="99" t="s">
        <v>195</v>
      </c>
      <c r="G3" s="99" t="s">
        <v>196</v>
      </c>
      <c r="H3" s="99" t="s">
        <v>197</v>
      </c>
      <c r="I3" s="99" t="s">
        <v>195</v>
      </c>
      <c r="J3" s="99" t="s">
        <v>196</v>
      </c>
      <c r="K3" s="99" t="s">
        <v>197</v>
      </c>
      <c r="L3" s="99" t="s">
        <v>195</v>
      </c>
      <c r="M3" s="99" t="s">
        <v>196</v>
      </c>
      <c r="N3" s="99" t="s">
        <v>197</v>
      </c>
      <c r="O3" s="99" t="s">
        <v>195</v>
      </c>
      <c r="P3" s="99" t="s">
        <v>196</v>
      </c>
      <c r="Q3" s="99" t="s">
        <v>197</v>
      </c>
      <c r="R3" s="99" t="s">
        <v>195</v>
      </c>
      <c r="S3" s="99" t="s">
        <v>196</v>
      </c>
      <c r="T3" s="99" t="s">
        <v>197</v>
      </c>
    </row>
    <row r="4" spans="1:20" ht="29.25">
      <c r="A4" s="92" t="s">
        <v>83</v>
      </c>
      <c r="B4" s="45"/>
      <c r="C4" s="45"/>
      <c r="D4" s="45"/>
      <c r="E4" s="45"/>
      <c r="F4" s="45"/>
      <c r="G4" s="45"/>
      <c r="H4" s="45"/>
      <c r="I4" s="45"/>
      <c r="J4" s="46"/>
      <c r="K4" s="46"/>
      <c r="L4" s="46"/>
      <c r="M4" s="46"/>
      <c r="N4" s="45"/>
      <c r="O4" s="46"/>
      <c r="P4" s="46"/>
      <c r="Q4" s="45"/>
      <c r="R4" s="46"/>
      <c r="S4" s="46"/>
      <c r="T4" s="45"/>
    </row>
    <row r="5" spans="1:20" ht="15">
      <c r="A5" s="93" t="s">
        <v>84</v>
      </c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5"/>
      <c r="O5" s="46"/>
      <c r="P5" s="46"/>
      <c r="Q5" s="45"/>
      <c r="R5" s="46"/>
      <c r="S5" s="46"/>
      <c r="T5" s="45"/>
    </row>
    <row r="6" spans="1:20" ht="15">
      <c r="A6" s="48" t="s">
        <v>85</v>
      </c>
      <c r="B6" s="45" t="s">
        <v>86</v>
      </c>
      <c r="C6" s="114">
        <v>8309</v>
      </c>
      <c r="D6" s="114">
        <v>8195</v>
      </c>
      <c r="E6" s="114">
        <v>8595</v>
      </c>
      <c r="F6" s="114">
        <v>8700</v>
      </c>
      <c r="G6" s="114">
        <v>8900</v>
      </c>
      <c r="H6" s="114">
        <v>8900</v>
      </c>
      <c r="I6" s="114">
        <v>8900</v>
      </c>
      <c r="J6" s="110">
        <v>8900</v>
      </c>
      <c r="K6" s="110">
        <v>8900</v>
      </c>
      <c r="L6" s="110">
        <v>8900</v>
      </c>
      <c r="M6" s="110">
        <v>8900</v>
      </c>
      <c r="N6" s="110">
        <v>8900</v>
      </c>
      <c r="O6" s="110">
        <v>8900</v>
      </c>
      <c r="P6" s="110">
        <v>8900</v>
      </c>
      <c r="Q6" s="110">
        <v>8900</v>
      </c>
      <c r="R6" s="110">
        <v>8900</v>
      </c>
      <c r="S6" s="110">
        <v>8900</v>
      </c>
      <c r="T6" s="110">
        <v>8900</v>
      </c>
    </row>
    <row r="7" spans="1:20" ht="15">
      <c r="A7" s="48" t="s">
        <v>87</v>
      </c>
      <c r="B7" s="45" t="s">
        <v>88</v>
      </c>
      <c r="C7" s="114">
        <v>98</v>
      </c>
      <c r="D7" s="114">
        <f t="shared" ref="D7" si="0">D6/C6*100</f>
        <v>98.627993741725845</v>
      </c>
      <c r="E7" s="114">
        <f>E6/D6*100</f>
        <v>104.8810250152532</v>
      </c>
      <c r="F7" s="114">
        <f>F6/E6*100</f>
        <v>101.22164048865621</v>
      </c>
      <c r="G7" s="114">
        <f>G6/E6*100</f>
        <v>103.54857475276324</v>
      </c>
      <c r="H7" s="114">
        <f t="shared" ref="H7:O7" si="1">H6/E6*100</f>
        <v>103.54857475276324</v>
      </c>
      <c r="I7" s="114">
        <f t="shared" si="1"/>
        <v>102.29885057471265</v>
      </c>
      <c r="J7" s="114">
        <f t="shared" si="1"/>
        <v>100</v>
      </c>
      <c r="K7" s="114">
        <f t="shared" si="1"/>
        <v>100</v>
      </c>
      <c r="L7" s="114">
        <f t="shared" si="1"/>
        <v>100</v>
      </c>
      <c r="M7" s="114">
        <f t="shared" si="1"/>
        <v>100</v>
      </c>
      <c r="N7" s="114">
        <f t="shared" si="1"/>
        <v>100</v>
      </c>
      <c r="O7" s="114">
        <f t="shared" si="1"/>
        <v>100</v>
      </c>
      <c r="P7" s="114">
        <f t="shared" ref="P7" si="2">P6/O6*100</f>
        <v>100</v>
      </c>
      <c r="Q7" s="114">
        <f t="shared" ref="Q7" si="3">Q6/P6*100</f>
        <v>100</v>
      </c>
      <c r="R7" s="114">
        <f t="shared" ref="R7" si="4">R6/Q6*100</f>
        <v>100</v>
      </c>
      <c r="S7" s="114">
        <f t="shared" ref="S7" si="5">S6/R6*100</f>
        <v>100</v>
      </c>
      <c r="T7" s="114">
        <f t="shared" ref="T7" si="6">T6/S6*100</f>
        <v>100</v>
      </c>
    </row>
    <row r="8" spans="1:20" ht="29.25">
      <c r="A8" s="92" t="s">
        <v>89</v>
      </c>
      <c r="B8" s="45"/>
      <c r="C8" s="114"/>
      <c r="D8" s="114"/>
      <c r="E8" s="114"/>
      <c r="F8" s="114"/>
      <c r="G8" s="114"/>
      <c r="H8" s="114"/>
      <c r="I8" s="114"/>
      <c r="J8" s="110"/>
      <c r="K8" s="110"/>
      <c r="L8" s="110"/>
      <c r="M8" s="110"/>
      <c r="N8" s="114"/>
      <c r="O8" s="110"/>
      <c r="P8" s="110"/>
      <c r="Q8" s="114"/>
      <c r="R8" s="110"/>
      <c r="S8" s="110"/>
      <c r="T8" s="114"/>
    </row>
    <row r="9" spans="1:20" ht="15">
      <c r="A9" s="48" t="s">
        <v>85</v>
      </c>
      <c r="B9" s="45" t="s">
        <v>86</v>
      </c>
      <c r="C9" s="114">
        <f t="shared" ref="C9" si="7">C11+C15</f>
        <v>2166</v>
      </c>
      <c r="D9" s="114">
        <f t="shared" ref="D9:N9" si="8">D11+D15</f>
        <v>2113</v>
      </c>
      <c r="E9" s="114">
        <v>2080</v>
      </c>
      <c r="F9" s="114">
        <f t="shared" si="8"/>
        <v>2052</v>
      </c>
      <c r="G9" s="114">
        <f t="shared" si="8"/>
        <v>2052</v>
      </c>
      <c r="H9" s="114">
        <f t="shared" si="8"/>
        <v>2052</v>
      </c>
      <c r="I9" s="114">
        <f t="shared" si="8"/>
        <v>2054</v>
      </c>
      <c r="J9" s="114">
        <f t="shared" si="8"/>
        <v>2071</v>
      </c>
      <c r="K9" s="114">
        <f t="shared" si="8"/>
        <v>2071</v>
      </c>
      <c r="L9" s="114">
        <f t="shared" si="8"/>
        <v>2086</v>
      </c>
      <c r="M9" s="114">
        <f t="shared" si="8"/>
        <v>2086</v>
      </c>
      <c r="N9" s="114">
        <f t="shared" si="8"/>
        <v>2086</v>
      </c>
      <c r="O9" s="114">
        <f t="shared" ref="O9:T9" si="9">O11+O15</f>
        <v>2091</v>
      </c>
      <c r="P9" s="114">
        <f t="shared" si="9"/>
        <v>2091</v>
      </c>
      <c r="Q9" s="114">
        <f t="shared" si="9"/>
        <v>2091</v>
      </c>
      <c r="R9" s="114">
        <f t="shared" si="9"/>
        <v>2094</v>
      </c>
      <c r="S9" s="114">
        <f t="shared" si="9"/>
        <v>2094</v>
      </c>
      <c r="T9" s="114">
        <f t="shared" si="9"/>
        <v>2094</v>
      </c>
    </row>
    <row r="10" spans="1:20" ht="15">
      <c r="A10" s="48" t="s">
        <v>87</v>
      </c>
      <c r="B10" s="45" t="s">
        <v>88</v>
      </c>
      <c r="C10" s="114">
        <v>96.7</v>
      </c>
      <c r="D10" s="114">
        <f t="shared" ref="D10" si="10">D9/C9*100</f>
        <v>97.553093259464447</v>
      </c>
      <c r="E10" s="114">
        <f>E9/D9*100</f>
        <v>98.438239469947945</v>
      </c>
      <c r="F10" s="114">
        <f>F9/E9*100</f>
        <v>98.65384615384616</v>
      </c>
      <c r="G10" s="114">
        <f>G9/E9*100</f>
        <v>98.65384615384616</v>
      </c>
      <c r="H10" s="114">
        <f t="shared" ref="H10:O10" si="11">H9/E9*100</f>
        <v>98.65384615384616</v>
      </c>
      <c r="I10" s="114">
        <f t="shared" si="11"/>
        <v>100.09746588693957</v>
      </c>
      <c r="J10" s="114">
        <f t="shared" si="11"/>
        <v>100.92592592592592</v>
      </c>
      <c r="K10" s="114">
        <f t="shared" si="11"/>
        <v>100.92592592592592</v>
      </c>
      <c r="L10" s="114">
        <f t="shared" si="11"/>
        <v>101.55793573515093</v>
      </c>
      <c r="M10" s="114">
        <f t="shared" si="11"/>
        <v>100.72428778367939</v>
      </c>
      <c r="N10" s="114">
        <f t="shared" si="11"/>
        <v>100.72428778367939</v>
      </c>
      <c r="O10" s="114">
        <f t="shared" si="11"/>
        <v>100.23969319271333</v>
      </c>
      <c r="P10" s="114">
        <f t="shared" ref="P10" si="12">P9/O9*100</f>
        <v>100</v>
      </c>
      <c r="Q10" s="114">
        <f t="shared" ref="Q10" si="13">Q9/P9*100</f>
        <v>100</v>
      </c>
      <c r="R10" s="114">
        <f t="shared" ref="R10" si="14">R9/Q9*100</f>
        <v>100.14347202295552</v>
      </c>
      <c r="S10" s="114">
        <f t="shared" ref="S10" si="15">S9/R9*100</f>
        <v>100</v>
      </c>
      <c r="T10" s="114">
        <f t="shared" ref="T10" si="16">T9/S9*100</f>
        <v>100</v>
      </c>
    </row>
    <row r="11" spans="1:20" ht="57">
      <c r="A11" s="94" t="s">
        <v>269</v>
      </c>
      <c r="B11" s="45" t="s">
        <v>86</v>
      </c>
      <c r="C11" s="114">
        <v>365</v>
      </c>
      <c r="D11" s="114">
        <v>365</v>
      </c>
      <c r="E11" s="114">
        <v>365</v>
      </c>
      <c r="F11" s="114">
        <v>365</v>
      </c>
      <c r="G11" s="114">
        <v>365</v>
      </c>
      <c r="H11" s="114">
        <v>365</v>
      </c>
      <c r="I11" s="114">
        <v>363</v>
      </c>
      <c r="J11" s="114">
        <v>380</v>
      </c>
      <c r="K11" s="114">
        <v>380</v>
      </c>
      <c r="L11" s="114">
        <v>380</v>
      </c>
      <c r="M11" s="114">
        <v>380</v>
      </c>
      <c r="N11" s="114">
        <v>380</v>
      </c>
      <c r="O11" s="114">
        <v>380</v>
      </c>
      <c r="P11" s="114">
        <v>380</v>
      </c>
      <c r="Q11" s="114">
        <v>380</v>
      </c>
      <c r="R11" s="114">
        <v>380</v>
      </c>
      <c r="S11" s="114">
        <v>380</v>
      </c>
      <c r="T11" s="114">
        <v>380</v>
      </c>
    </row>
    <row r="12" spans="1:20" ht="42.75">
      <c r="A12" s="94" t="s">
        <v>211</v>
      </c>
      <c r="B12" s="45" t="s">
        <v>86</v>
      </c>
      <c r="C12" s="114">
        <v>2</v>
      </c>
      <c r="D12" s="114">
        <v>2</v>
      </c>
      <c r="E12" s="114">
        <v>2</v>
      </c>
      <c r="F12" s="114">
        <v>2</v>
      </c>
      <c r="G12" s="114">
        <v>2</v>
      </c>
      <c r="H12" s="114">
        <v>2</v>
      </c>
      <c r="I12" s="114">
        <v>2</v>
      </c>
      <c r="J12" s="114">
        <v>2</v>
      </c>
      <c r="K12" s="114">
        <v>2</v>
      </c>
      <c r="L12" s="114">
        <v>2</v>
      </c>
      <c r="M12" s="114">
        <v>2</v>
      </c>
      <c r="N12" s="114">
        <v>2</v>
      </c>
      <c r="O12" s="114">
        <v>2</v>
      </c>
      <c r="P12" s="114">
        <v>2</v>
      </c>
      <c r="Q12" s="114">
        <v>2</v>
      </c>
      <c r="R12" s="114">
        <v>2</v>
      </c>
      <c r="S12" s="114">
        <v>2</v>
      </c>
      <c r="T12" s="114">
        <v>2</v>
      </c>
    </row>
    <row r="13" spans="1:20" ht="60">
      <c r="A13" s="48" t="s">
        <v>210</v>
      </c>
      <c r="B13" s="45" t="s">
        <v>86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</row>
    <row r="14" spans="1:20" ht="29.25">
      <c r="A14" s="92" t="s">
        <v>90</v>
      </c>
      <c r="B14" s="45"/>
      <c r="C14" s="114"/>
      <c r="D14" s="114"/>
      <c r="E14" s="114"/>
      <c r="F14" s="114"/>
      <c r="G14" s="114"/>
      <c r="H14" s="114"/>
      <c r="I14" s="114"/>
      <c r="J14" s="110"/>
      <c r="K14" s="110"/>
      <c r="L14" s="110"/>
      <c r="M14" s="110"/>
      <c r="N14" s="114"/>
      <c r="O14" s="110"/>
      <c r="P14" s="110"/>
      <c r="Q14" s="114"/>
      <c r="R14" s="110"/>
      <c r="S14" s="110"/>
      <c r="T14" s="114"/>
    </row>
    <row r="15" spans="1:20" ht="15">
      <c r="A15" s="48" t="s">
        <v>248</v>
      </c>
      <c r="B15" s="45" t="s">
        <v>86</v>
      </c>
      <c r="C15" s="114">
        <f>C18+C19+C20+C21+C22+C24+C25+C26+C27+C33+C34+C36+C37+C38+C40+C41+C42+C43+C44+C45+C46+C47+C48++C49+C50+C51+C52+C53+C54</f>
        <v>1801</v>
      </c>
      <c r="D15" s="114">
        <f t="shared" ref="D15:T15" si="17">D18+D19+D20+D21+D22+D24+D25+D26+D27+D33+D34+D36+D37+D38+D40+D41+D42+D43+D44+D45+D46+D47+D48++D49+D50+D51+D52+D53+D54</f>
        <v>1748</v>
      </c>
      <c r="E15" s="114">
        <f t="shared" si="17"/>
        <v>1680</v>
      </c>
      <c r="F15" s="114">
        <f t="shared" si="17"/>
        <v>1687</v>
      </c>
      <c r="G15" s="114">
        <f t="shared" si="17"/>
        <v>1687</v>
      </c>
      <c r="H15" s="114">
        <f t="shared" si="17"/>
        <v>1687</v>
      </c>
      <c r="I15" s="114">
        <f t="shared" si="17"/>
        <v>1691</v>
      </c>
      <c r="J15" s="114">
        <f t="shared" si="17"/>
        <v>1691</v>
      </c>
      <c r="K15" s="114">
        <f t="shared" si="17"/>
        <v>1691</v>
      </c>
      <c r="L15" s="114">
        <f t="shared" si="17"/>
        <v>1706</v>
      </c>
      <c r="M15" s="114">
        <f t="shared" si="17"/>
        <v>1706</v>
      </c>
      <c r="N15" s="114">
        <f t="shared" si="17"/>
        <v>1706</v>
      </c>
      <c r="O15" s="114">
        <f t="shared" si="17"/>
        <v>1711</v>
      </c>
      <c r="P15" s="114">
        <f t="shared" si="17"/>
        <v>1711</v>
      </c>
      <c r="Q15" s="114">
        <f t="shared" si="17"/>
        <v>1711</v>
      </c>
      <c r="R15" s="114">
        <f t="shared" si="17"/>
        <v>1714</v>
      </c>
      <c r="S15" s="114">
        <f t="shared" si="17"/>
        <v>1714</v>
      </c>
      <c r="T15" s="114">
        <f t="shared" si="17"/>
        <v>1714</v>
      </c>
    </row>
    <row r="16" spans="1:20" ht="15">
      <c r="A16" s="48" t="s">
        <v>91</v>
      </c>
      <c r="B16" s="45" t="s">
        <v>88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5">
      <c r="A17" s="48" t="s">
        <v>92</v>
      </c>
      <c r="B17" s="45"/>
      <c r="C17" s="114"/>
      <c r="D17" s="114"/>
      <c r="E17" s="114"/>
      <c r="F17" s="114"/>
      <c r="G17" s="114"/>
      <c r="H17" s="114"/>
      <c r="I17" s="114"/>
      <c r="J17" s="110"/>
      <c r="K17" s="110"/>
      <c r="L17" s="110"/>
      <c r="M17" s="110"/>
      <c r="N17" s="114"/>
      <c r="O17" s="110"/>
      <c r="P17" s="110"/>
      <c r="Q17" s="114"/>
      <c r="R17" s="110"/>
      <c r="S17" s="110"/>
      <c r="T17" s="114"/>
    </row>
    <row r="18" spans="1:20" s="44" customFormat="1" ht="15">
      <c r="A18" s="95" t="s">
        <v>217</v>
      </c>
      <c r="B18" s="45" t="s">
        <v>86</v>
      </c>
      <c r="C18" s="114">
        <v>36</v>
      </c>
      <c r="D18" s="114">
        <v>26</v>
      </c>
      <c r="E18" s="114">
        <v>27</v>
      </c>
      <c r="F18" s="114">
        <v>29</v>
      </c>
      <c r="G18" s="114">
        <v>29</v>
      </c>
      <c r="H18" s="114">
        <v>29</v>
      </c>
      <c r="I18" s="114">
        <v>30</v>
      </c>
      <c r="J18" s="114">
        <v>30</v>
      </c>
      <c r="K18" s="114">
        <v>30</v>
      </c>
      <c r="L18" s="114">
        <v>36</v>
      </c>
      <c r="M18" s="114">
        <v>36</v>
      </c>
      <c r="N18" s="114">
        <v>36</v>
      </c>
      <c r="O18" s="114">
        <v>36</v>
      </c>
      <c r="P18" s="114">
        <v>36</v>
      </c>
      <c r="Q18" s="114">
        <v>36</v>
      </c>
      <c r="R18" s="114">
        <v>36</v>
      </c>
      <c r="S18" s="114">
        <v>36</v>
      </c>
      <c r="T18" s="114">
        <v>36</v>
      </c>
    </row>
    <row r="19" spans="1:20" s="44" customFormat="1" ht="15">
      <c r="A19" s="95" t="s">
        <v>218</v>
      </c>
      <c r="B19" s="45" t="s">
        <v>86</v>
      </c>
      <c r="C19" s="114">
        <v>46</v>
      </c>
      <c r="D19" s="114">
        <v>29</v>
      </c>
      <c r="E19" s="114">
        <v>29</v>
      </c>
      <c r="F19" s="114">
        <v>29</v>
      </c>
      <c r="G19" s="114">
        <v>29</v>
      </c>
      <c r="H19" s="114">
        <v>29</v>
      </c>
      <c r="I19" s="114">
        <v>29</v>
      </c>
      <c r="J19" s="114">
        <v>29</v>
      </c>
      <c r="K19" s="114">
        <v>29</v>
      </c>
      <c r="L19" s="114">
        <v>36</v>
      </c>
      <c r="M19" s="114">
        <v>36</v>
      </c>
      <c r="N19" s="114">
        <v>36</v>
      </c>
      <c r="O19" s="114">
        <v>36</v>
      </c>
      <c r="P19" s="114">
        <v>36</v>
      </c>
      <c r="Q19" s="114">
        <v>36</v>
      </c>
      <c r="R19" s="114">
        <v>36</v>
      </c>
      <c r="S19" s="114">
        <v>36</v>
      </c>
      <c r="T19" s="114">
        <v>36</v>
      </c>
    </row>
    <row r="20" spans="1:20" s="44" customFormat="1" ht="30">
      <c r="A20" s="95" t="s">
        <v>93</v>
      </c>
      <c r="B20" s="45" t="s">
        <v>86</v>
      </c>
      <c r="C20" s="110">
        <v>10</v>
      </c>
      <c r="D20" s="110">
        <v>5</v>
      </c>
      <c r="E20" s="110">
        <v>5</v>
      </c>
      <c r="F20" s="110">
        <v>5</v>
      </c>
      <c r="G20" s="110">
        <v>5</v>
      </c>
      <c r="H20" s="110">
        <v>5</v>
      </c>
      <c r="I20" s="110">
        <v>5</v>
      </c>
      <c r="J20" s="110">
        <v>5</v>
      </c>
      <c r="K20" s="110">
        <v>5</v>
      </c>
      <c r="L20" s="110">
        <v>5</v>
      </c>
      <c r="M20" s="110">
        <v>5</v>
      </c>
      <c r="N20" s="110">
        <v>5</v>
      </c>
      <c r="O20" s="110">
        <v>5</v>
      </c>
      <c r="P20" s="110">
        <v>5</v>
      </c>
      <c r="Q20" s="110">
        <v>5</v>
      </c>
      <c r="R20" s="110">
        <v>5</v>
      </c>
      <c r="S20" s="110">
        <v>5</v>
      </c>
      <c r="T20" s="110">
        <v>5</v>
      </c>
    </row>
    <row r="21" spans="1:20" s="44" customFormat="1" ht="15">
      <c r="A21" s="95" t="s">
        <v>185</v>
      </c>
      <c r="B21" s="45" t="s">
        <v>86</v>
      </c>
      <c r="C21" s="110">
        <v>370</v>
      </c>
      <c r="D21" s="110">
        <v>365</v>
      </c>
      <c r="E21" s="110">
        <v>307</v>
      </c>
      <c r="F21" s="110">
        <v>307</v>
      </c>
      <c r="G21" s="110">
        <v>307</v>
      </c>
      <c r="H21" s="110">
        <v>307</v>
      </c>
      <c r="I21" s="110">
        <v>307</v>
      </c>
      <c r="J21" s="110">
        <v>307</v>
      </c>
      <c r="K21" s="110">
        <v>307</v>
      </c>
      <c r="L21" s="110">
        <v>307</v>
      </c>
      <c r="M21" s="110">
        <v>307</v>
      </c>
      <c r="N21" s="110">
        <v>307</v>
      </c>
      <c r="O21" s="110">
        <v>307</v>
      </c>
      <c r="P21" s="110">
        <v>307</v>
      </c>
      <c r="Q21" s="110">
        <v>307</v>
      </c>
      <c r="R21" s="110">
        <v>307</v>
      </c>
      <c r="S21" s="110">
        <v>307</v>
      </c>
      <c r="T21" s="110">
        <v>307</v>
      </c>
    </row>
    <row r="22" spans="1:20" s="44" customFormat="1" ht="15">
      <c r="A22" s="95" t="s">
        <v>80</v>
      </c>
      <c r="B22" s="45" t="s">
        <v>86</v>
      </c>
      <c r="C22" s="114">
        <v>54</v>
      </c>
      <c r="D22" s="114">
        <v>56</v>
      </c>
      <c r="E22" s="114">
        <v>54</v>
      </c>
      <c r="F22" s="114">
        <v>54</v>
      </c>
      <c r="G22" s="114">
        <v>54</v>
      </c>
      <c r="H22" s="114">
        <v>54</v>
      </c>
      <c r="I22" s="114">
        <v>54</v>
      </c>
      <c r="J22" s="114">
        <v>54</v>
      </c>
      <c r="K22" s="114">
        <v>54</v>
      </c>
      <c r="L22" s="114">
        <v>54</v>
      </c>
      <c r="M22" s="114">
        <v>54</v>
      </c>
      <c r="N22" s="114">
        <v>54</v>
      </c>
      <c r="O22" s="114">
        <v>54</v>
      </c>
      <c r="P22" s="114">
        <v>54</v>
      </c>
      <c r="Q22" s="114">
        <v>54</v>
      </c>
      <c r="R22" s="114">
        <v>54</v>
      </c>
      <c r="S22" s="114">
        <v>54</v>
      </c>
      <c r="T22" s="114">
        <v>54</v>
      </c>
    </row>
    <row r="23" spans="1:20" s="44" customFormat="1" ht="15">
      <c r="A23" s="48" t="s">
        <v>107</v>
      </c>
      <c r="B23" s="45" t="s">
        <v>86</v>
      </c>
      <c r="C23" s="114">
        <v>2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44" customFormat="1" ht="15">
      <c r="A24" s="95" t="s">
        <v>94</v>
      </c>
      <c r="B24" s="45" t="s">
        <v>86</v>
      </c>
      <c r="C24" s="110">
        <v>121</v>
      </c>
      <c r="D24" s="110">
        <v>128</v>
      </c>
      <c r="E24" s="110">
        <v>128</v>
      </c>
      <c r="F24" s="110">
        <v>128</v>
      </c>
      <c r="G24" s="110">
        <v>128</v>
      </c>
      <c r="H24" s="110">
        <v>128</v>
      </c>
      <c r="I24" s="110">
        <v>128</v>
      </c>
      <c r="J24" s="110">
        <v>128</v>
      </c>
      <c r="K24" s="110">
        <v>128</v>
      </c>
      <c r="L24" s="110">
        <v>128</v>
      </c>
      <c r="M24" s="110">
        <v>128</v>
      </c>
      <c r="N24" s="110">
        <v>128</v>
      </c>
      <c r="O24" s="110">
        <v>128</v>
      </c>
      <c r="P24" s="110">
        <v>128</v>
      </c>
      <c r="Q24" s="110">
        <v>128</v>
      </c>
      <c r="R24" s="110">
        <v>128</v>
      </c>
      <c r="S24" s="110">
        <v>128</v>
      </c>
      <c r="T24" s="110">
        <v>128</v>
      </c>
    </row>
    <row r="25" spans="1:20" s="44" customFormat="1" ht="30">
      <c r="A25" s="95" t="s">
        <v>216</v>
      </c>
      <c r="B25" s="45" t="s">
        <v>86</v>
      </c>
      <c r="C25" s="110">
        <v>85</v>
      </c>
      <c r="D25" s="110">
        <v>97</v>
      </c>
      <c r="E25" s="110">
        <v>97</v>
      </c>
      <c r="F25" s="110">
        <v>97</v>
      </c>
      <c r="G25" s="110">
        <v>97</v>
      </c>
      <c r="H25" s="110">
        <v>97</v>
      </c>
      <c r="I25" s="110">
        <v>97</v>
      </c>
      <c r="J25" s="110">
        <v>97</v>
      </c>
      <c r="K25" s="110">
        <v>97</v>
      </c>
      <c r="L25" s="110">
        <v>97</v>
      </c>
      <c r="M25" s="110">
        <v>97</v>
      </c>
      <c r="N25" s="110">
        <v>97</v>
      </c>
      <c r="O25" s="110">
        <v>97</v>
      </c>
      <c r="P25" s="110">
        <v>97</v>
      </c>
      <c r="Q25" s="110">
        <v>97</v>
      </c>
      <c r="R25" s="110">
        <v>97</v>
      </c>
      <c r="S25" s="110">
        <v>97</v>
      </c>
      <c r="T25" s="110">
        <v>97</v>
      </c>
    </row>
    <row r="26" spans="1:20" s="44" customFormat="1" ht="15">
      <c r="A26" s="95" t="s">
        <v>95</v>
      </c>
      <c r="B26" s="45" t="s">
        <v>86</v>
      </c>
      <c r="C26" s="110">
        <v>10</v>
      </c>
      <c r="D26" s="110">
        <v>8</v>
      </c>
      <c r="E26" s="110">
        <v>8</v>
      </c>
      <c r="F26" s="110">
        <v>8</v>
      </c>
      <c r="G26" s="110">
        <v>8</v>
      </c>
      <c r="H26" s="110">
        <v>8</v>
      </c>
      <c r="I26" s="110">
        <v>8</v>
      </c>
      <c r="J26" s="110">
        <v>8</v>
      </c>
      <c r="K26" s="110">
        <v>8</v>
      </c>
      <c r="L26" s="110">
        <v>8</v>
      </c>
      <c r="M26" s="110">
        <v>8</v>
      </c>
      <c r="N26" s="110">
        <v>8</v>
      </c>
      <c r="O26" s="110">
        <v>8</v>
      </c>
      <c r="P26" s="110">
        <v>8</v>
      </c>
      <c r="Q26" s="110">
        <v>8</v>
      </c>
      <c r="R26" s="110">
        <v>8</v>
      </c>
      <c r="S26" s="110">
        <v>8</v>
      </c>
      <c r="T26" s="110">
        <v>8</v>
      </c>
    </row>
    <row r="27" spans="1:20" s="44" customFormat="1" ht="15">
      <c r="A27" s="95" t="s">
        <v>96</v>
      </c>
      <c r="B27" s="45" t="s">
        <v>86</v>
      </c>
      <c r="C27" s="114">
        <f t="shared" ref="C27" si="18">C28+C29+C30+C31+C32+C33</f>
        <v>60</v>
      </c>
      <c r="D27" s="114">
        <v>69</v>
      </c>
      <c r="E27" s="114">
        <v>76</v>
      </c>
      <c r="F27" s="114">
        <v>76</v>
      </c>
      <c r="G27" s="114">
        <v>76</v>
      </c>
      <c r="H27" s="114">
        <v>76</v>
      </c>
      <c r="I27" s="114">
        <v>76</v>
      </c>
      <c r="J27" s="114">
        <v>76</v>
      </c>
      <c r="K27" s="114">
        <v>76</v>
      </c>
      <c r="L27" s="114">
        <v>76</v>
      </c>
      <c r="M27" s="114">
        <v>76</v>
      </c>
      <c r="N27" s="114">
        <v>76</v>
      </c>
      <c r="O27" s="114">
        <v>76</v>
      </c>
      <c r="P27" s="114">
        <v>76</v>
      </c>
      <c r="Q27" s="114">
        <v>76</v>
      </c>
      <c r="R27" s="114">
        <v>76</v>
      </c>
      <c r="S27" s="114">
        <v>76</v>
      </c>
      <c r="T27" s="114">
        <v>76</v>
      </c>
    </row>
    <row r="28" spans="1:20" s="44" customFormat="1" ht="15">
      <c r="A28" s="48" t="s">
        <v>253</v>
      </c>
      <c r="B28" s="45" t="s">
        <v>86</v>
      </c>
      <c r="C28" s="114">
        <v>12</v>
      </c>
      <c r="D28" s="110">
        <v>12</v>
      </c>
      <c r="E28" s="110">
        <v>13</v>
      </c>
      <c r="F28" s="110">
        <v>13</v>
      </c>
      <c r="G28" s="110">
        <v>13</v>
      </c>
      <c r="H28" s="110">
        <v>13</v>
      </c>
      <c r="I28" s="110">
        <v>13</v>
      </c>
      <c r="J28" s="110">
        <v>13</v>
      </c>
      <c r="K28" s="110">
        <v>13</v>
      </c>
      <c r="L28" s="110">
        <v>13</v>
      </c>
      <c r="M28" s="110">
        <v>13</v>
      </c>
      <c r="N28" s="110">
        <v>13</v>
      </c>
      <c r="O28" s="110">
        <v>13</v>
      </c>
      <c r="P28" s="110">
        <v>13</v>
      </c>
      <c r="Q28" s="110">
        <v>13</v>
      </c>
      <c r="R28" s="110">
        <v>13</v>
      </c>
      <c r="S28" s="110">
        <v>13</v>
      </c>
      <c r="T28" s="110">
        <v>13</v>
      </c>
    </row>
    <row r="29" spans="1:20" ht="15">
      <c r="A29" s="48" t="s">
        <v>252</v>
      </c>
      <c r="B29" s="45" t="s">
        <v>86</v>
      </c>
      <c r="C29" s="114">
        <v>4</v>
      </c>
      <c r="D29" s="110">
        <v>9</v>
      </c>
      <c r="E29" s="110">
        <v>10</v>
      </c>
      <c r="F29" s="110">
        <v>10</v>
      </c>
      <c r="G29" s="110">
        <v>10</v>
      </c>
      <c r="H29" s="110">
        <v>10</v>
      </c>
      <c r="I29" s="110">
        <v>10</v>
      </c>
      <c r="J29" s="110">
        <v>10</v>
      </c>
      <c r="K29" s="110">
        <v>10</v>
      </c>
      <c r="L29" s="110">
        <v>10</v>
      </c>
      <c r="M29" s="110">
        <v>10</v>
      </c>
      <c r="N29" s="110">
        <v>10</v>
      </c>
      <c r="O29" s="110">
        <v>10</v>
      </c>
      <c r="P29" s="110">
        <v>10</v>
      </c>
      <c r="Q29" s="110">
        <v>10</v>
      </c>
      <c r="R29" s="110">
        <v>10</v>
      </c>
      <c r="S29" s="110">
        <v>10</v>
      </c>
      <c r="T29" s="110">
        <v>10</v>
      </c>
    </row>
    <row r="30" spans="1:20" s="44" customFormat="1" ht="30">
      <c r="A30" s="96" t="s">
        <v>251</v>
      </c>
      <c r="B30" s="45" t="s">
        <v>86</v>
      </c>
      <c r="C30" s="110">
        <v>11</v>
      </c>
      <c r="D30" s="110">
        <v>15</v>
      </c>
      <c r="E30" s="110">
        <v>15</v>
      </c>
      <c r="F30" s="110">
        <v>15</v>
      </c>
      <c r="G30" s="110">
        <v>15</v>
      </c>
      <c r="H30" s="110">
        <v>15</v>
      </c>
      <c r="I30" s="110">
        <v>15</v>
      </c>
      <c r="J30" s="110">
        <v>15</v>
      </c>
      <c r="K30" s="110">
        <v>15</v>
      </c>
      <c r="L30" s="110">
        <v>15</v>
      </c>
      <c r="M30" s="110">
        <v>15</v>
      </c>
      <c r="N30" s="110">
        <v>15</v>
      </c>
      <c r="O30" s="110">
        <v>15</v>
      </c>
      <c r="P30" s="110">
        <v>15</v>
      </c>
      <c r="Q30" s="110">
        <v>15</v>
      </c>
      <c r="R30" s="110">
        <v>15</v>
      </c>
      <c r="S30" s="110">
        <v>15</v>
      </c>
      <c r="T30" s="110">
        <v>15</v>
      </c>
    </row>
    <row r="31" spans="1:20" s="44" customFormat="1" ht="15">
      <c r="A31" s="96" t="s">
        <v>250</v>
      </c>
      <c r="B31" s="45" t="s">
        <v>86</v>
      </c>
      <c r="C31" s="110">
        <v>2</v>
      </c>
      <c r="D31" s="110">
        <v>7</v>
      </c>
      <c r="E31" s="110">
        <v>13</v>
      </c>
      <c r="F31" s="110">
        <v>13</v>
      </c>
      <c r="G31" s="110">
        <v>13</v>
      </c>
      <c r="H31" s="110">
        <v>13</v>
      </c>
      <c r="I31" s="110">
        <v>13</v>
      </c>
      <c r="J31" s="110">
        <v>13</v>
      </c>
      <c r="K31" s="110">
        <v>13</v>
      </c>
      <c r="L31" s="110">
        <v>13</v>
      </c>
      <c r="M31" s="110">
        <v>13</v>
      </c>
      <c r="N31" s="110">
        <v>13</v>
      </c>
      <c r="O31" s="110">
        <v>13</v>
      </c>
      <c r="P31" s="110">
        <v>13</v>
      </c>
      <c r="Q31" s="110">
        <v>13</v>
      </c>
      <c r="R31" s="110">
        <v>13</v>
      </c>
      <c r="S31" s="110">
        <v>13</v>
      </c>
      <c r="T31" s="110">
        <v>13</v>
      </c>
    </row>
    <row r="32" spans="1:20" s="44" customFormat="1" ht="15">
      <c r="A32" s="97" t="s">
        <v>249</v>
      </c>
      <c r="B32" s="46" t="s">
        <v>86</v>
      </c>
      <c r="C32" s="110">
        <v>26</v>
      </c>
      <c r="D32" s="110">
        <v>24</v>
      </c>
      <c r="E32" s="110">
        <v>24</v>
      </c>
      <c r="F32" s="110">
        <v>24</v>
      </c>
      <c r="G32" s="110">
        <v>24</v>
      </c>
      <c r="H32" s="110">
        <v>24</v>
      </c>
      <c r="I32" s="110">
        <v>24</v>
      </c>
      <c r="J32" s="110">
        <v>24</v>
      </c>
      <c r="K32" s="110">
        <v>24</v>
      </c>
      <c r="L32" s="110">
        <v>24</v>
      </c>
      <c r="M32" s="110">
        <v>24</v>
      </c>
      <c r="N32" s="110">
        <v>24</v>
      </c>
      <c r="O32" s="110">
        <v>24</v>
      </c>
      <c r="P32" s="110">
        <v>24</v>
      </c>
      <c r="Q32" s="110">
        <v>24</v>
      </c>
      <c r="R32" s="110">
        <v>24</v>
      </c>
      <c r="S32" s="110">
        <v>24</v>
      </c>
      <c r="T32" s="110">
        <v>24</v>
      </c>
    </row>
    <row r="33" spans="1:20" s="44" customFormat="1" ht="30">
      <c r="A33" s="97" t="s">
        <v>207</v>
      </c>
      <c r="B33" s="46" t="s">
        <v>86</v>
      </c>
      <c r="C33" s="110">
        <v>5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spans="1:20" s="44" customFormat="1" ht="26.25" customHeight="1">
      <c r="A34" s="98" t="s">
        <v>191</v>
      </c>
      <c r="B34" s="46" t="s">
        <v>86</v>
      </c>
      <c r="C34" s="110">
        <v>4</v>
      </c>
      <c r="D34" s="110">
        <v>4</v>
      </c>
      <c r="E34" s="110">
        <v>4</v>
      </c>
      <c r="F34" s="110">
        <v>4</v>
      </c>
      <c r="G34" s="110">
        <v>4</v>
      </c>
      <c r="H34" s="110">
        <v>4</v>
      </c>
      <c r="I34" s="110">
        <v>4</v>
      </c>
      <c r="J34" s="110">
        <v>4</v>
      </c>
      <c r="K34" s="110">
        <v>4</v>
      </c>
      <c r="L34" s="110">
        <v>4</v>
      </c>
      <c r="M34" s="110">
        <v>4</v>
      </c>
      <c r="N34" s="110">
        <v>4</v>
      </c>
      <c r="O34" s="110">
        <v>4</v>
      </c>
      <c r="P34" s="110">
        <v>4</v>
      </c>
      <c r="Q34" s="110">
        <v>4</v>
      </c>
      <c r="R34" s="110">
        <v>4</v>
      </c>
      <c r="S34" s="110">
        <v>4</v>
      </c>
      <c r="T34" s="110">
        <v>4</v>
      </c>
    </row>
    <row r="35" spans="1:20" s="44" customFormat="1" ht="26.25" customHeight="1">
      <c r="A35" s="98" t="s">
        <v>266</v>
      </c>
      <c r="B35" s="46" t="s">
        <v>86</v>
      </c>
      <c r="C35" s="110"/>
      <c r="D35" s="110">
        <v>4</v>
      </c>
      <c r="E35" s="110">
        <v>4</v>
      </c>
      <c r="F35" s="110">
        <v>4</v>
      </c>
      <c r="G35" s="110">
        <v>4</v>
      </c>
      <c r="H35" s="110">
        <v>4</v>
      </c>
      <c r="I35" s="110">
        <v>4</v>
      </c>
      <c r="J35" s="110">
        <v>4</v>
      </c>
      <c r="K35" s="110">
        <v>4</v>
      </c>
      <c r="L35" s="110">
        <v>4</v>
      </c>
      <c r="M35" s="110">
        <v>4</v>
      </c>
      <c r="N35" s="110">
        <v>4</v>
      </c>
      <c r="O35" s="110">
        <v>4</v>
      </c>
      <c r="P35" s="110">
        <v>4</v>
      </c>
      <c r="Q35" s="110">
        <v>4</v>
      </c>
      <c r="R35" s="110">
        <v>4</v>
      </c>
      <c r="S35" s="110">
        <v>4</v>
      </c>
      <c r="T35" s="110">
        <v>4</v>
      </c>
    </row>
    <row r="36" spans="1:20" s="44" customFormat="1" ht="15">
      <c r="A36" s="95" t="s">
        <v>100</v>
      </c>
      <c r="B36" s="45" t="s">
        <v>86</v>
      </c>
      <c r="C36" s="114">
        <v>607</v>
      </c>
      <c r="D36" s="114">
        <v>540</v>
      </c>
      <c r="E36" s="114">
        <v>500</v>
      </c>
      <c r="F36" s="114">
        <v>505</v>
      </c>
      <c r="G36" s="114">
        <v>505</v>
      </c>
      <c r="H36" s="114">
        <v>505</v>
      </c>
      <c r="I36" s="114">
        <v>508</v>
      </c>
      <c r="J36" s="114">
        <v>508</v>
      </c>
      <c r="K36" s="114">
        <v>508</v>
      </c>
      <c r="L36" s="110">
        <v>510</v>
      </c>
      <c r="M36" s="110">
        <v>510</v>
      </c>
      <c r="N36" s="110">
        <v>510</v>
      </c>
      <c r="O36" s="110">
        <v>515</v>
      </c>
      <c r="P36" s="110">
        <v>515</v>
      </c>
      <c r="Q36" s="110">
        <v>515</v>
      </c>
      <c r="R36" s="110">
        <v>518</v>
      </c>
      <c r="S36" s="110">
        <v>518</v>
      </c>
      <c r="T36" s="110">
        <v>518</v>
      </c>
    </row>
    <row r="37" spans="1:20" s="44" customFormat="1" ht="30">
      <c r="A37" s="96" t="s">
        <v>247</v>
      </c>
      <c r="B37" s="45" t="s">
        <v>86</v>
      </c>
      <c r="C37" s="120">
        <v>32</v>
      </c>
      <c r="D37" s="120">
        <v>64</v>
      </c>
      <c r="E37" s="120">
        <v>64</v>
      </c>
      <c r="F37" s="120">
        <v>64</v>
      </c>
      <c r="G37" s="120">
        <v>64</v>
      </c>
      <c r="H37" s="120">
        <v>64</v>
      </c>
      <c r="I37" s="120">
        <v>64</v>
      </c>
      <c r="J37" s="120">
        <v>64</v>
      </c>
      <c r="K37" s="120">
        <v>64</v>
      </c>
      <c r="L37" s="120">
        <v>64</v>
      </c>
      <c r="M37" s="120">
        <v>64</v>
      </c>
      <c r="N37" s="120">
        <v>64</v>
      </c>
      <c r="O37" s="120">
        <v>64</v>
      </c>
      <c r="P37" s="120">
        <v>64</v>
      </c>
      <c r="Q37" s="120">
        <v>64</v>
      </c>
      <c r="R37" s="120">
        <v>64</v>
      </c>
      <c r="S37" s="120">
        <v>64</v>
      </c>
      <c r="T37" s="120">
        <v>64</v>
      </c>
    </row>
    <row r="38" spans="1:20" s="44" customFormat="1" ht="22.5" customHeight="1">
      <c r="A38" s="95" t="s">
        <v>228</v>
      </c>
      <c r="B38" s="45" t="s">
        <v>86</v>
      </c>
      <c r="C38" s="110">
        <v>43</v>
      </c>
      <c r="D38" s="110">
        <v>40</v>
      </c>
      <c r="E38" s="110">
        <v>64</v>
      </c>
      <c r="F38" s="110">
        <v>66</v>
      </c>
      <c r="G38" s="110">
        <v>66</v>
      </c>
      <c r="H38" s="110">
        <v>66</v>
      </c>
      <c r="I38" s="110">
        <v>66</v>
      </c>
      <c r="J38" s="110">
        <v>66</v>
      </c>
      <c r="K38" s="110">
        <v>66</v>
      </c>
      <c r="L38" s="110">
        <v>66</v>
      </c>
      <c r="M38" s="110">
        <v>66</v>
      </c>
      <c r="N38" s="110">
        <v>66</v>
      </c>
      <c r="O38" s="110">
        <v>66</v>
      </c>
      <c r="P38" s="110">
        <v>66</v>
      </c>
      <c r="Q38" s="110">
        <v>66</v>
      </c>
      <c r="R38" s="110">
        <v>66</v>
      </c>
      <c r="S38" s="110">
        <v>66</v>
      </c>
      <c r="T38" s="110">
        <v>66</v>
      </c>
    </row>
    <row r="39" spans="1:20" ht="15">
      <c r="A39" s="100" t="s">
        <v>231</v>
      </c>
      <c r="B39" s="45"/>
      <c r="C39" s="110">
        <v>318</v>
      </c>
      <c r="D39" s="110">
        <v>317</v>
      </c>
      <c r="E39" s="110">
        <v>320</v>
      </c>
      <c r="F39" s="110">
        <v>315</v>
      </c>
      <c r="G39" s="110">
        <v>315</v>
      </c>
      <c r="H39" s="110">
        <v>315</v>
      </c>
      <c r="I39" s="110">
        <v>315</v>
      </c>
      <c r="J39" s="110">
        <v>315</v>
      </c>
      <c r="K39" s="110">
        <v>315</v>
      </c>
      <c r="L39" s="110">
        <v>315</v>
      </c>
      <c r="M39" s="110">
        <v>315</v>
      </c>
      <c r="N39" s="110">
        <v>315</v>
      </c>
      <c r="O39" s="110">
        <v>315</v>
      </c>
      <c r="P39" s="110">
        <v>315</v>
      </c>
      <c r="Q39" s="110">
        <v>315</v>
      </c>
      <c r="R39" s="110">
        <v>315</v>
      </c>
      <c r="S39" s="110">
        <v>315</v>
      </c>
      <c r="T39" s="110">
        <v>315</v>
      </c>
    </row>
    <row r="40" spans="1:20" ht="15" hidden="1">
      <c r="A40" s="95" t="s">
        <v>140</v>
      </c>
      <c r="B40" s="45" t="s">
        <v>86</v>
      </c>
      <c r="C40" s="114">
        <v>6</v>
      </c>
      <c r="D40" s="114">
        <v>6</v>
      </c>
      <c r="E40" s="114">
        <v>6</v>
      </c>
      <c r="F40" s="114">
        <v>6</v>
      </c>
      <c r="G40" s="114">
        <v>6</v>
      </c>
      <c r="H40" s="114">
        <v>6</v>
      </c>
      <c r="I40" s="114">
        <v>6</v>
      </c>
      <c r="J40" s="110">
        <v>6</v>
      </c>
      <c r="K40" s="110">
        <v>6</v>
      </c>
      <c r="L40" s="110">
        <v>6</v>
      </c>
      <c r="M40" s="110">
        <v>6</v>
      </c>
      <c r="N40" s="114">
        <v>6</v>
      </c>
      <c r="O40" s="110">
        <v>6</v>
      </c>
      <c r="P40" s="110">
        <v>6</v>
      </c>
      <c r="Q40" s="114">
        <v>6</v>
      </c>
      <c r="R40" s="110">
        <v>6</v>
      </c>
      <c r="S40" s="110">
        <v>6</v>
      </c>
      <c r="T40" s="114">
        <v>6</v>
      </c>
    </row>
    <row r="41" spans="1:20" ht="15" hidden="1">
      <c r="A41" s="95" t="s">
        <v>101</v>
      </c>
      <c r="B41" s="45" t="s">
        <v>86</v>
      </c>
      <c r="C41" s="114">
        <v>11</v>
      </c>
      <c r="D41" s="114">
        <v>11</v>
      </c>
      <c r="E41" s="114">
        <v>11</v>
      </c>
      <c r="F41" s="114">
        <v>11</v>
      </c>
      <c r="G41" s="114">
        <v>11</v>
      </c>
      <c r="H41" s="114">
        <v>11</v>
      </c>
      <c r="I41" s="114">
        <v>11</v>
      </c>
      <c r="J41" s="114">
        <v>11</v>
      </c>
      <c r="K41" s="114">
        <v>11</v>
      </c>
      <c r="L41" s="114">
        <v>11</v>
      </c>
      <c r="M41" s="114">
        <v>11</v>
      </c>
      <c r="N41" s="114">
        <v>11</v>
      </c>
      <c r="O41" s="114">
        <v>11</v>
      </c>
      <c r="P41" s="114">
        <v>11</v>
      </c>
      <c r="Q41" s="114">
        <v>11</v>
      </c>
      <c r="R41" s="114">
        <v>11</v>
      </c>
      <c r="S41" s="114">
        <v>11</v>
      </c>
      <c r="T41" s="114">
        <v>11</v>
      </c>
    </row>
    <row r="42" spans="1:20" ht="15" hidden="1">
      <c r="A42" s="95" t="s">
        <v>102</v>
      </c>
      <c r="B42" s="45" t="s">
        <v>86</v>
      </c>
      <c r="C42" s="114">
        <v>2</v>
      </c>
      <c r="D42" s="114">
        <v>2</v>
      </c>
      <c r="E42" s="114">
        <v>2</v>
      </c>
      <c r="F42" s="114">
        <v>2</v>
      </c>
      <c r="G42" s="114">
        <v>2</v>
      </c>
      <c r="H42" s="114">
        <v>2</v>
      </c>
      <c r="I42" s="114">
        <v>2</v>
      </c>
      <c r="J42" s="114">
        <v>2</v>
      </c>
      <c r="K42" s="114">
        <v>2</v>
      </c>
      <c r="L42" s="114">
        <v>2</v>
      </c>
      <c r="M42" s="114">
        <v>2</v>
      </c>
      <c r="N42" s="114">
        <v>2</v>
      </c>
      <c r="O42" s="114">
        <v>2</v>
      </c>
      <c r="P42" s="114">
        <v>2</v>
      </c>
      <c r="Q42" s="114">
        <v>2</v>
      </c>
      <c r="R42" s="114">
        <v>2</v>
      </c>
      <c r="S42" s="114">
        <v>2</v>
      </c>
      <c r="T42" s="114">
        <v>2</v>
      </c>
    </row>
    <row r="43" spans="1:20" ht="15" hidden="1">
      <c r="A43" s="95" t="s">
        <v>141</v>
      </c>
      <c r="B43" s="45" t="s">
        <v>86</v>
      </c>
      <c r="C43" s="114">
        <v>7</v>
      </c>
      <c r="D43" s="114">
        <v>7</v>
      </c>
      <c r="E43" s="114">
        <v>7</v>
      </c>
      <c r="F43" s="114">
        <v>7</v>
      </c>
      <c r="G43" s="114">
        <v>7</v>
      </c>
      <c r="H43" s="114">
        <v>7</v>
      </c>
      <c r="I43" s="114">
        <v>7</v>
      </c>
      <c r="J43" s="114">
        <v>7</v>
      </c>
      <c r="K43" s="114">
        <v>7</v>
      </c>
      <c r="L43" s="114">
        <v>7</v>
      </c>
      <c r="M43" s="114">
        <v>7</v>
      </c>
      <c r="N43" s="114">
        <v>7</v>
      </c>
      <c r="O43" s="114">
        <v>7</v>
      </c>
      <c r="P43" s="114">
        <v>7</v>
      </c>
      <c r="Q43" s="114">
        <v>7</v>
      </c>
      <c r="R43" s="114">
        <v>7</v>
      </c>
      <c r="S43" s="114">
        <v>7</v>
      </c>
      <c r="T43" s="114">
        <v>7</v>
      </c>
    </row>
    <row r="44" spans="1:20" ht="15" hidden="1">
      <c r="A44" s="95" t="s">
        <v>103</v>
      </c>
      <c r="B44" s="45" t="s">
        <v>86</v>
      </c>
      <c r="C44" s="114">
        <v>3</v>
      </c>
      <c r="D44" s="114">
        <v>3</v>
      </c>
      <c r="E44" s="114">
        <v>3</v>
      </c>
      <c r="F44" s="114">
        <v>3</v>
      </c>
      <c r="G44" s="114">
        <v>3</v>
      </c>
      <c r="H44" s="114">
        <v>3</v>
      </c>
      <c r="I44" s="114">
        <v>3</v>
      </c>
      <c r="J44" s="114">
        <v>3</v>
      </c>
      <c r="K44" s="114">
        <v>3</v>
      </c>
      <c r="L44" s="114">
        <v>3</v>
      </c>
      <c r="M44" s="114">
        <v>3</v>
      </c>
      <c r="N44" s="114">
        <v>3</v>
      </c>
      <c r="O44" s="114">
        <v>3</v>
      </c>
      <c r="P44" s="114">
        <v>3</v>
      </c>
      <c r="Q44" s="114">
        <v>3</v>
      </c>
      <c r="R44" s="114">
        <v>3</v>
      </c>
      <c r="S44" s="114">
        <v>3</v>
      </c>
      <c r="T44" s="114">
        <v>3</v>
      </c>
    </row>
    <row r="45" spans="1:20" ht="15" hidden="1">
      <c r="A45" s="95" t="s">
        <v>104</v>
      </c>
      <c r="B45" s="45" t="s">
        <v>86</v>
      </c>
      <c r="C45" s="114">
        <v>25</v>
      </c>
      <c r="D45" s="114">
        <v>25</v>
      </c>
      <c r="E45" s="114">
        <v>25</v>
      </c>
      <c r="F45" s="114">
        <v>25</v>
      </c>
      <c r="G45" s="114">
        <v>25</v>
      </c>
      <c r="H45" s="114">
        <v>25</v>
      </c>
      <c r="I45" s="114">
        <v>25</v>
      </c>
      <c r="J45" s="114">
        <v>25</v>
      </c>
      <c r="K45" s="114">
        <v>25</v>
      </c>
      <c r="L45" s="114">
        <v>25</v>
      </c>
      <c r="M45" s="114">
        <v>25</v>
      </c>
      <c r="N45" s="114">
        <v>25</v>
      </c>
      <c r="O45" s="114">
        <v>25</v>
      </c>
      <c r="P45" s="114">
        <v>25</v>
      </c>
      <c r="Q45" s="114">
        <v>25</v>
      </c>
      <c r="R45" s="114">
        <v>25</v>
      </c>
      <c r="S45" s="114">
        <v>25</v>
      </c>
      <c r="T45" s="114">
        <v>25</v>
      </c>
    </row>
    <row r="46" spans="1:20" ht="15" hidden="1">
      <c r="A46" s="95" t="s">
        <v>105</v>
      </c>
      <c r="B46" s="45" t="s">
        <v>86</v>
      </c>
      <c r="C46" s="114">
        <v>4</v>
      </c>
      <c r="D46" s="114">
        <v>4</v>
      </c>
      <c r="E46" s="114">
        <v>4</v>
      </c>
      <c r="F46" s="114">
        <v>2</v>
      </c>
      <c r="G46" s="114">
        <v>2</v>
      </c>
      <c r="H46" s="114">
        <v>2</v>
      </c>
      <c r="I46" s="114">
        <v>2</v>
      </c>
      <c r="J46" s="110">
        <v>2</v>
      </c>
      <c r="K46" s="110">
        <v>2</v>
      </c>
      <c r="L46" s="110">
        <v>2</v>
      </c>
      <c r="M46" s="110">
        <v>2</v>
      </c>
      <c r="N46" s="114">
        <v>2</v>
      </c>
      <c r="O46" s="110">
        <v>2</v>
      </c>
      <c r="P46" s="110">
        <v>2</v>
      </c>
      <c r="Q46" s="114">
        <v>2</v>
      </c>
      <c r="R46" s="110">
        <v>2</v>
      </c>
      <c r="S46" s="110">
        <v>2</v>
      </c>
      <c r="T46" s="114">
        <v>2</v>
      </c>
    </row>
    <row r="47" spans="1:20" ht="15" hidden="1">
      <c r="A47" s="95" t="s">
        <v>106</v>
      </c>
      <c r="B47" s="45" t="s">
        <v>86</v>
      </c>
      <c r="C47" s="114">
        <v>32</v>
      </c>
      <c r="D47" s="114">
        <v>32</v>
      </c>
      <c r="E47" s="114">
        <v>32</v>
      </c>
      <c r="F47" s="114">
        <v>32</v>
      </c>
      <c r="G47" s="114">
        <v>32</v>
      </c>
      <c r="H47" s="114">
        <v>32</v>
      </c>
      <c r="I47" s="114">
        <v>32</v>
      </c>
      <c r="J47" s="114">
        <v>32</v>
      </c>
      <c r="K47" s="114">
        <v>32</v>
      </c>
      <c r="L47" s="114">
        <v>32</v>
      </c>
      <c r="M47" s="114">
        <v>32</v>
      </c>
      <c r="N47" s="114">
        <v>32</v>
      </c>
      <c r="O47" s="114">
        <v>32</v>
      </c>
      <c r="P47" s="114">
        <v>32</v>
      </c>
      <c r="Q47" s="114">
        <v>32</v>
      </c>
      <c r="R47" s="114">
        <v>32</v>
      </c>
      <c r="S47" s="114">
        <v>32</v>
      </c>
      <c r="T47" s="114">
        <v>32</v>
      </c>
    </row>
    <row r="48" spans="1:20" ht="15" hidden="1">
      <c r="A48" s="95" t="s">
        <v>107</v>
      </c>
      <c r="B48" s="45" t="s">
        <v>86</v>
      </c>
      <c r="C48" s="114">
        <v>2</v>
      </c>
      <c r="D48" s="114">
        <v>1</v>
      </c>
      <c r="E48" s="114">
        <v>1</v>
      </c>
      <c r="F48" s="114">
        <v>1</v>
      </c>
      <c r="G48" s="114">
        <v>1</v>
      </c>
      <c r="H48" s="114">
        <v>1</v>
      </c>
      <c r="I48" s="114">
        <v>1</v>
      </c>
      <c r="J48" s="114">
        <v>1</v>
      </c>
      <c r="K48" s="114">
        <v>1</v>
      </c>
      <c r="L48" s="114">
        <v>1</v>
      </c>
      <c r="M48" s="114">
        <v>1</v>
      </c>
      <c r="N48" s="114">
        <v>1</v>
      </c>
      <c r="O48" s="114">
        <v>1</v>
      </c>
      <c r="P48" s="114">
        <v>1</v>
      </c>
      <c r="Q48" s="114">
        <v>1</v>
      </c>
      <c r="R48" s="114">
        <v>1</v>
      </c>
      <c r="S48" s="114">
        <v>1</v>
      </c>
      <c r="T48" s="114">
        <v>1</v>
      </c>
    </row>
    <row r="49" spans="1:20" ht="15" hidden="1">
      <c r="A49" s="95" t="s">
        <v>108</v>
      </c>
      <c r="B49" s="45" t="s">
        <v>86</v>
      </c>
      <c r="C49" s="114">
        <v>5</v>
      </c>
      <c r="D49" s="114">
        <v>5</v>
      </c>
      <c r="E49" s="114">
        <v>5</v>
      </c>
      <c r="F49" s="114">
        <v>5</v>
      </c>
      <c r="G49" s="114">
        <v>5</v>
      </c>
      <c r="H49" s="114">
        <v>5</v>
      </c>
      <c r="I49" s="114">
        <v>5</v>
      </c>
      <c r="J49" s="114">
        <v>5</v>
      </c>
      <c r="K49" s="114">
        <v>5</v>
      </c>
      <c r="L49" s="114">
        <v>5</v>
      </c>
      <c r="M49" s="114">
        <v>5</v>
      </c>
      <c r="N49" s="114">
        <v>5</v>
      </c>
      <c r="O49" s="114">
        <v>5</v>
      </c>
      <c r="P49" s="114">
        <v>5</v>
      </c>
      <c r="Q49" s="114">
        <v>5</v>
      </c>
      <c r="R49" s="114">
        <v>5</v>
      </c>
      <c r="S49" s="114">
        <v>5</v>
      </c>
      <c r="T49" s="114">
        <v>5</v>
      </c>
    </row>
    <row r="50" spans="1:20" ht="15" hidden="1">
      <c r="A50" s="95" t="s">
        <v>109</v>
      </c>
      <c r="B50" s="45" t="s">
        <v>86</v>
      </c>
      <c r="C50" s="114">
        <v>2</v>
      </c>
      <c r="D50" s="114">
        <v>2</v>
      </c>
      <c r="E50" s="114">
        <v>2</v>
      </c>
      <c r="F50" s="114">
        <v>2</v>
      </c>
      <c r="G50" s="114">
        <v>2</v>
      </c>
      <c r="H50" s="114">
        <v>2</v>
      </c>
      <c r="I50" s="114">
        <v>2</v>
      </c>
      <c r="J50" s="114">
        <v>2</v>
      </c>
      <c r="K50" s="114">
        <v>2</v>
      </c>
      <c r="L50" s="114">
        <v>2</v>
      </c>
      <c r="M50" s="114">
        <v>2</v>
      </c>
      <c r="N50" s="114">
        <v>2</v>
      </c>
      <c r="O50" s="114">
        <v>2</v>
      </c>
      <c r="P50" s="114">
        <v>2</v>
      </c>
      <c r="Q50" s="114">
        <v>2</v>
      </c>
      <c r="R50" s="114">
        <v>2</v>
      </c>
      <c r="S50" s="114">
        <v>2</v>
      </c>
      <c r="T50" s="114">
        <v>2</v>
      </c>
    </row>
    <row r="51" spans="1:20" ht="15" hidden="1">
      <c r="A51" s="95" t="s">
        <v>110</v>
      </c>
      <c r="B51" s="45" t="s">
        <v>86</v>
      </c>
      <c r="C51" s="114">
        <v>36</v>
      </c>
      <c r="D51" s="114">
        <v>36</v>
      </c>
      <c r="E51" s="114">
        <v>36</v>
      </c>
      <c r="F51" s="114">
        <v>36</v>
      </c>
      <c r="G51" s="114">
        <v>36</v>
      </c>
      <c r="H51" s="114">
        <v>36</v>
      </c>
      <c r="I51" s="114">
        <v>36</v>
      </c>
      <c r="J51" s="114">
        <v>36</v>
      </c>
      <c r="K51" s="114">
        <v>36</v>
      </c>
      <c r="L51" s="114">
        <v>36</v>
      </c>
      <c r="M51" s="114">
        <v>36</v>
      </c>
      <c r="N51" s="114">
        <v>36</v>
      </c>
      <c r="O51" s="114">
        <v>36</v>
      </c>
      <c r="P51" s="114">
        <v>36</v>
      </c>
      <c r="Q51" s="114">
        <v>36</v>
      </c>
      <c r="R51" s="114">
        <v>36</v>
      </c>
      <c r="S51" s="114">
        <v>36</v>
      </c>
      <c r="T51" s="114">
        <v>36</v>
      </c>
    </row>
    <row r="52" spans="1:20" ht="30" hidden="1">
      <c r="A52" s="95" t="s">
        <v>219</v>
      </c>
      <c r="B52" s="45" t="s">
        <v>86</v>
      </c>
      <c r="C52" s="114">
        <v>12</v>
      </c>
      <c r="D52" s="114">
        <v>12</v>
      </c>
      <c r="E52" s="114">
        <v>12</v>
      </c>
      <c r="F52" s="114">
        <v>12</v>
      </c>
      <c r="G52" s="114">
        <v>12</v>
      </c>
      <c r="H52" s="114">
        <v>12</v>
      </c>
      <c r="I52" s="114">
        <v>12</v>
      </c>
      <c r="J52" s="114">
        <v>12</v>
      </c>
      <c r="K52" s="114">
        <v>12</v>
      </c>
      <c r="L52" s="114">
        <v>12</v>
      </c>
      <c r="M52" s="114">
        <v>12</v>
      </c>
      <c r="N52" s="114">
        <v>12</v>
      </c>
      <c r="O52" s="114">
        <v>12</v>
      </c>
      <c r="P52" s="114">
        <v>12</v>
      </c>
      <c r="Q52" s="114">
        <v>12</v>
      </c>
      <c r="R52" s="114">
        <v>12</v>
      </c>
      <c r="S52" s="114">
        <v>12</v>
      </c>
      <c r="T52" s="114">
        <v>12</v>
      </c>
    </row>
    <row r="53" spans="1:20" ht="15" hidden="1">
      <c r="A53" s="95" t="s">
        <v>111</v>
      </c>
      <c r="B53" s="45" t="s">
        <v>86</v>
      </c>
      <c r="C53" s="114">
        <v>170</v>
      </c>
      <c r="D53" s="114">
        <v>170</v>
      </c>
      <c r="E53" s="114">
        <v>170</v>
      </c>
      <c r="F53" s="114">
        <v>170</v>
      </c>
      <c r="G53" s="114">
        <v>170</v>
      </c>
      <c r="H53" s="114">
        <v>170</v>
      </c>
      <c r="I53" s="114">
        <v>170</v>
      </c>
      <c r="J53" s="114">
        <v>170</v>
      </c>
      <c r="K53" s="114">
        <v>170</v>
      </c>
      <c r="L53" s="114">
        <v>170</v>
      </c>
      <c r="M53" s="114">
        <v>170</v>
      </c>
      <c r="N53" s="114">
        <v>170</v>
      </c>
      <c r="O53" s="114">
        <v>170</v>
      </c>
      <c r="P53" s="114">
        <v>170</v>
      </c>
      <c r="Q53" s="114">
        <v>170</v>
      </c>
      <c r="R53" s="114">
        <v>170</v>
      </c>
      <c r="S53" s="114">
        <v>170</v>
      </c>
      <c r="T53" s="114">
        <v>170</v>
      </c>
    </row>
    <row r="54" spans="1:20" ht="15" hidden="1">
      <c r="A54" s="95" t="s">
        <v>112</v>
      </c>
      <c r="B54" s="45" t="s">
        <v>86</v>
      </c>
      <c r="C54" s="114">
        <v>1</v>
      </c>
      <c r="D54" s="114">
        <v>1</v>
      </c>
      <c r="E54" s="114">
        <v>1</v>
      </c>
      <c r="F54" s="114">
        <v>1</v>
      </c>
      <c r="G54" s="114">
        <v>1</v>
      </c>
      <c r="H54" s="114">
        <v>1</v>
      </c>
      <c r="I54" s="114">
        <v>1</v>
      </c>
      <c r="J54" s="114">
        <v>1</v>
      </c>
      <c r="K54" s="114">
        <v>1</v>
      </c>
      <c r="L54" s="114">
        <v>1</v>
      </c>
      <c r="M54" s="114">
        <v>1</v>
      </c>
      <c r="N54" s="114">
        <v>1</v>
      </c>
      <c r="O54" s="114">
        <v>1</v>
      </c>
      <c r="P54" s="114">
        <v>1</v>
      </c>
      <c r="Q54" s="114">
        <v>1</v>
      </c>
      <c r="R54" s="114">
        <v>1</v>
      </c>
      <c r="S54" s="114">
        <v>1</v>
      </c>
      <c r="T54" s="114">
        <v>1</v>
      </c>
    </row>
    <row r="55" spans="1:20" ht="15">
      <c r="A55" s="100" t="s">
        <v>113</v>
      </c>
      <c r="B55" s="45" t="s">
        <v>86</v>
      </c>
      <c r="C55" s="114">
        <v>67</v>
      </c>
      <c r="D55" s="114">
        <f t="shared" ref="D55:N55" si="19">D56+D57+D58+D59+D60+D61+D62+D63+D64+D65+D66+D67+D68+D70+D71+D72+D73+D74</f>
        <v>67</v>
      </c>
      <c r="E55" s="114">
        <f t="shared" ref="E55" si="20">E56+E57+E58+E59+E60+E61+E62+E63+E64+E65+E66+E67+E68+E70+E71+E72+E73+E74</f>
        <v>0</v>
      </c>
      <c r="F55" s="114">
        <f t="shared" si="19"/>
        <v>64</v>
      </c>
      <c r="G55" s="114">
        <f t="shared" si="19"/>
        <v>64</v>
      </c>
      <c r="H55" s="114">
        <f t="shared" si="19"/>
        <v>64</v>
      </c>
      <c r="I55" s="114">
        <f t="shared" si="19"/>
        <v>64</v>
      </c>
      <c r="J55" s="114">
        <f t="shared" si="19"/>
        <v>64</v>
      </c>
      <c r="K55" s="114">
        <f t="shared" si="19"/>
        <v>64</v>
      </c>
      <c r="L55" s="114">
        <f t="shared" si="19"/>
        <v>64</v>
      </c>
      <c r="M55" s="114">
        <f t="shared" si="19"/>
        <v>64</v>
      </c>
      <c r="N55" s="114">
        <f t="shared" si="19"/>
        <v>64</v>
      </c>
      <c r="O55" s="114">
        <f t="shared" ref="O55:T55" si="21">O56+O57+O58+O59+O60+O61+O62+O63+O64+O65+O66+O67+O68+O70+O71+O72+O73+O74</f>
        <v>64</v>
      </c>
      <c r="P55" s="114">
        <f t="shared" si="21"/>
        <v>64</v>
      </c>
      <c r="Q55" s="114">
        <f t="shared" si="21"/>
        <v>64</v>
      </c>
      <c r="R55" s="114">
        <f t="shared" si="21"/>
        <v>64</v>
      </c>
      <c r="S55" s="114">
        <f t="shared" si="21"/>
        <v>64</v>
      </c>
      <c r="T55" s="114">
        <f t="shared" si="21"/>
        <v>64</v>
      </c>
    </row>
    <row r="56" spans="1:20" ht="15" hidden="1">
      <c r="A56" s="95" t="s">
        <v>194</v>
      </c>
      <c r="B56" s="45" t="s">
        <v>86</v>
      </c>
      <c r="C56" s="114">
        <v>3</v>
      </c>
      <c r="D56" s="114">
        <v>3</v>
      </c>
      <c r="E56" s="114"/>
      <c r="F56" s="114">
        <v>3</v>
      </c>
      <c r="G56" s="114">
        <v>3</v>
      </c>
      <c r="H56" s="114">
        <v>3</v>
      </c>
      <c r="I56" s="114">
        <v>3</v>
      </c>
      <c r="J56" s="110">
        <v>3</v>
      </c>
      <c r="K56" s="110">
        <v>3</v>
      </c>
      <c r="L56" s="110">
        <v>3</v>
      </c>
      <c r="M56" s="110">
        <v>3</v>
      </c>
      <c r="N56" s="114">
        <v>3</v>
      </c>
      <c r="O56" s="110">
        <v>3</v>
      </c>
      <c r="P56" s="110">
        <v>3</v>
      </c>
      <c r="Q56" s="114">
        <v>3</v>
      </c>
      <c r="R56" s="110">
        <v>3</v>
      </c>
      <c r="S56" s="110">
        <v>3</v>
      </c>
      <c r="T56" s="114">
        <v>3</v>
      </c>
    </row>
    <row r="57" spans="1:20" ht="15" hidden="1">
      <c r="A57" s="95" t="s">
        <v>142</v>
      </c>
      <c r="B57" s="45" t="s">
        <v>86</v>
      </c>
      <c r="C57" s="114">
        <v>1</v>
      </c>
      <c r="D57" s="114">
        <v>1</v>
      </c>
      <c r="E57" s="114"/>
      <c r="F57" s="114">
        <v>1</v>
      </c>
      <c r="G57" s="114">
        <v>1</v>
      </c>
      <c r="H57" s="114">
        <v>1</v>
      </c>
      <c r="I57" s="114">
        <v>1</v>
      </c>
      <c r="J57" s="110">
        <v>1</v>
      </c>
      <c r="K57" s="110">
        <v>1</v>
      </c>
      <c r="L57" s="110">
        <v>1</v>
      </c>
      <c r="M57" s="110">
        <v>1</v>
      </c>
      <c r="N57" s="114">
        <v>1</v>
      </c>
      <c r="O57" s="110">
        <v>1</v>
      </c>
      <c r="P57" s="110">
        <v>1</v>
      </c>
      <c r="Q57" s="114">
        <v>1</v>
      </c>
      <c r="R57" s="110">
        <v>1</v>
      </c>
      <c r="S57" s="110">
        <v>1</v>
      </c>
      <c r="T57" s="114">
        <v>1</v>
      </c>
    </row>
    <row r="58" spans="1:20" ht="15" hidden="1">
      <c r="A58" s="95" t="s">
        <v>143</v>
      </c>
      <c r="B58" s="45" t="s">
        <v>86</v>
      </c>
      <c r="C58" s="114">
        <v>1</v>
      </c>
      <c r="D58" s="114">
        <v>1</v>
      </c>
      <c r="E58" s="114"/>
      <c r="F58" s="114">
        <v>1</v>
      </c>
      <c r="G58" s="114">
        <v>1</v>
      </c>
      <c r="H58" s="114">
        <v>1</v>
      </c>
      <c r="I58" s="114">
        <v>1</v>
      </c>
      <c r="J58" s="110">
        <v>1</v>
      </c>
      <c r="K58" s="110">
        <v>1</v>
      </c>
      <c r="L58" s="110">
        <v>1</v>
      </c>
      <c r="M58" s="110">
        <v>1</v>
      </c>
      <c r="N58" s="114">
        <v>1</v>
      </c>
      <c r="O58" s="110">
        <v>1</v>
      </c>
      <c r="P58" s="110">
        <v>1</v>
      </c>
      <c r="Q58" s="114">
        <v>1</v>
      </c>
      <c r="R58" s="110">
        <v>1</v>
      </c>
      <c r="S58" s="110">
        <v>1</v>
      </c>
      <c r="T58" s="114">
        <v>1</v>
      </c>
    </row>
    <row r="59" spans="1:20" ht="15" hidden="1">
      <c r="A59" s="95" t="s">
        <v>144</v>
      </c>
      <c r="B59" s="45" t="s">
        <v>86</v>
      </c>
      <c r="C59" s="114">
        <v>9</v>
      </c>
      <c r="D59" s="114">
        <v>9</v>
      </c>
      <c r="E59" s="114"/>
      <c r="F59" s="114">
        <v>9</v>
      </c>
      <c r="G59" s="114">
        <v>9</v>
      </c>
      <c r="H59" s="114">
        <v>9</v>
      </c>
      <c r="I59" s="114">
        <v>9</v>
      </c>
      <c r="J59" s="110">
        <v>9</v>
      </c>
      <c r="K59" s="110">
        <v>9</v>
      </c>
      <c r="L59" s="110">
        <v>9</v>
      </c>
      <c r="M59" s="110">
        <v>9</v>
      </c>
      <c r="N59" s="114">
        <v>9</v>
      </c>
      <c r="O59" s="110">
        <v>9</v>
      </c>
      <c r="P59" s="110">
        <v>9</v>
      </c>
      <c r="Q59" s="114">
        <v>9</v>
      </c>
      <c r="R59" s="110">
        <v>9</v>
      </c>
      <c r="S59" s="110">
        <v>9</v>
      </c>
      <c r="T59" s="114">
        <v>9</v>
      </c>
    </row>
    <row r="60" spans="1:20" ht="15" hidden="1">
      <c r="A60" s="95" t="s">
        <v>145</v>
      </c>
      <c r="B60" s="45" t="s">
        <v>86</v>
      </c>
      <c r="C60" s="114">
        <v>2</v>
      </c>
      <c r="D60" s="114">
        <v>2</v>
      </c>
      <c r="E60" s="114"/>
      <c r="F60" s="114">
        <v>2</v>
      </c>
      <c r="G60" s="114">
        <v>2</v>
      </c>
      <c r="H60" s="114">
        <v>2</v>
      </c>
      <c r="I60" s="114">
        <v>2</v>
      </c>
      <c r="J60" s="110">
        <v>2</v>
      </c>
      <c r="K60" s="110">
        <v>2</v>
      </c>
      <c r="L60" s="110">
        <v>2</v>
      </c>
      <c r="M60" s="110">
        <v>2</v>
      </c>
      <c r="N60" s="114">
        <v>2</v>
      </c>
      <c r="O60" s="110">
        <v>2</v>
      </c>
      <c r="P60" s="110">
        <v>2</v>
      </c>
      <c r="Q60" s="114">
        <v>2</v>
      </c>
      <c r="R60" s="110">
        <v>2</v>
      </c>
      <c r="S60" s="110">
        <v>2</v>
      </c>
      <c r="T60" s="114">
        <v>2</v>
      </c>
    </row>
    <row r="61" spans="1:20" ht="15" hidden="1">
      <c r="A61" s="95" t="s">
        <v>146</v>
      </c>
      <c r="B61" s="45" t="s">
        <v>86</v>
      </c>
      <c r="C61" s="114">
        <v>3</v>
      </c>
      <c r="D61" s="114">
        <v>3</v>
      </c>
      <c r="E61" s="114"/>
      <c r="F61" s="114">
        <v>3</v>
      </c>
      <c r="G61" s="114">
        <v>3</v>
      </c>
      <c r="H61" s="114">
        <v>3</v>
      </c>
      <c r="I61" s="114">
        <v>3</v>
      </c>
      <c r="J61" s="110">
        <v>3</v>
      </c>
      <c r="K61" s="110">
        <v>3</v>
      </c>
      <c r="L61" s="110">
        <v>3</v>
      </c>
      <c r="M61" s="110">
        <v>3</v>
      </c>
      <c r="N61" s="114">
        <v>3</v>
      </c>
      <c r="O61" s="110">
        <v>3</v>
      </c>
      <c r="P61" s="110">
        <v>3</v>
      </c>
      <c r="Q61" s="114">
        <v>3</v>
      </c>
      <c r="R61" s="110">
        <v>3</v>
      </c>
      <c r="S61" s="110">
        <v>3</v>
      </c>
      <c r="T61" s="114">
        <v>3</v>
      </c>
    </row>
    <row r="62" spans="1:20" ht="15" hidden="1">
      <c r="A62" s="95" t="s">
        <v>192</v>
      </c>
      <c r="B62" s="45" t="s">
        <v>86</v>
      </c>
      <c r="C62" s="114">
        <v>1</v>
      </c>
      <c r="D62" s="114">
        <v>1</v>
      </c>
      <c r="E62" s="114"/>
      <c r="F62" s="114">
        <v>1</v>
      </c>
      <c r="G62" s="114">
        <v>1</v>
      </c>
      <c r="H62" s="114">
        <v>1</v>
      </c>
      <c r="I62" s="114">
        <v>1</v>
      </c>
      <c r="J62" s="110">
        <v>1</v>
      </c>
      <c r="K62" s="110">
        <v>1</v>
      </c>
      <c r="L62" s="110">
        <v>1</v>
      </c>
      <c r="M62" s="110">
        <v>1</v>
      </c>
      <c r="N62" s="114">
        <v>1</v>
      </c>
      <c r="O62" s="110">
        <v>1</v>
      </c>
      <c r="P62" s="110">
        <v>1</v>
      </c>
      <c r="Q62" s="114">
        <v>1</v>
      </c>
      <c r="R62" s="110">
        <v>1</v>
      </c>
      <c r="S62" s="110">
        <v>1</v>
      </c>
      <c r="T62" s="114">
        <v>1</v>
      </c>
    </row>
    <row r="63" spans="1:20" ht="15" hidden="1">
      <c r="A63" s="95" t="s">
        <v>147</v>
      </c>
      <c r="B63" s="45" t="s">
        <v>86</v>
      </c>
      <c r="C63" s="114">
        <v>8</v>
      </c>
      <c r="D63" s="114">
        <v>8</v>
      </c>
      <c r="E63" s="114"/>
      <c r="F63" s="114">
        <v>8</v>
      </c>
      <c r="G63" s="114">
        <v>8</v>
      </c>
      <c r="H63" s="114">
        <v>8</v>
      </c>
      <c r="I63" s="114">
        <v>8</v>
      </c>
      <c r="J63" s="110">
        <v>8</v>
      </c>
      <c r="K63" s="110">
        <v>8</v>
      </c>
      <c r="L63" s="110">
        <v>8</v>
      </c>
      <c r="M63" s="110">
        <v>8</v>
      </c>
      <c r="N63" s="114">
        <v>8</v>
      </c>
      <c r="O63" s="110">
        <v>8</v>
      </c>
      <c r="P63" s="110">
        <v>8</v>
      </c>
      <c r="Q63" s="114">
        <v>8</v>
      </c>
      <c r="R63" s="110">
        <v>8</v>
      </c>
      <c r="S63" s="110">
        <v>8</v>
      </c>
      <c r="T63" s="114">
        <v>8</v>
      </c>
    </row>
    <row r="64" spans="1:20" ht="15" hidden="1">
      <c r="A64" s="95" t="s">
        <v>148</v>
      </c>
      <c r="B64" s="45" t="s">
        <v>86</v>
      </c>
      <c r="C64" s="114">
        <v>12</v>
      </c>
      <c r="D64" s="114">
        <v>12</v>
      </c>
      <c r="E64" s="114"/>
      <c r="F64" s="114">
        <v>9</v>
      </c>
      <c r="G64" s="114">
        <v>9</v>
      </c>
      <c r="H64" s="114">
        <v>9</v>
      </c>
      <c r="I64" s="114">
        <v>9</v>
      </c>
      <c r="J64" s="110">
        <v>9</v>
      </c>
      <c r="K64" s="110">
        <v>9</v>
      </c>
      <c r="L64" s="110">
        <v>9</v>
      </c>
      <c r="M64" s="110">
        <v>9</v>
      </c>
      <c r="N64" s="114">
        <v>9</v>
      </c>
      <c r="O64" s="110">
        <v>9</v>
      </c>
      <c r="P64" s="110">
        <v>9</v>
      </c>
      <c r="Q64" s="114">
        <v>9</v>
      </c>
      <c r="R64" s="110">
        <v>9</v>
      </c>
      <c r="S64" s="110">
        <v>9</v>
      </c>
      <c r="T64" s="114">
        <v>9</v>
      </c>
    </row>
    <row r="65" spans="1:20" ht="15" hidden="1">
      <c r="A65" s="95" t="s">
        <v>149</v>
      </c>
      <c r="B65" s="45" t="s">
        <v>86</v>
      </c>
      <c r="C65" s="114">
        <v>1</v>
      </c>
      <c r="D65" s="114">
        <v>1</v>
      </c>
      <c r="E65" s="114"/>
      <c r="F65" s="114">
        <v>1</v>
      </c>
      <c r="G65" s="114">
        <v>1</v>
      </c>
      <c r="H65" s="114">
        <v>1</v>
      </c>
      <c r="I65" s="114">
        <v>1</v>
      </c>
      <c r="J65" s="110">
        <v>1</v>
      </c>
      <c r="K65" s="110">
        <v>1</v>
      </c>
      <c r="L65" s="110">
        <v>1</v>
      </c>
      <c r="M65" s="110">
        <v>1</v>
      </c>
      <c r="N65" s="114">
        <v>1</v>
      </c>
      <c r="O65" s="110">
        <v>1</v>
      </c>
      <c r="P65" s="110">
        <v>1</v>
      </c>
      <c r="Q65" s="114">
        <v>1</v>
      </c>
      <c r="R65" s="110">
        <v>1</v>
      </c>
      <c r="S65" s="110">
        <v>1</v>
      </c>
      <c r="T65" s="114">
        <v>1</v>
      </c>
    </row>
    <row r="66" spans="1:20" ht="15" hidden="1">
      <c r="A66" s="95" t="s">
        <v>150</v>
      </c>
      <c r="B66" s="45" t="s">
        <v>86</v>
      </c>
      <c r="C66" s="114">
        <v>0</v>
      </c>
      <c r="D66" s="114">
        <v>0</v>
      </c>
      <c r="E66" s="114"/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</row>
    <row r="67" spans="1:20" ht="15" hidden="1">
      <c r="A67" s="95" t="s">
        <v>203</v>
      </c>
      <c r="B67" s="45" t="s">
        <v>86</v>
      </c>
      <c r="C67" s="114">
        <v>2</v>
      </c>
      <c r="D67" s="114">
        <v>2</v>
      </c>
      <c r="E67" s="114"/>
      <c r="F67" s="114">
        <v>2</v>
      </c>
      <c r="G67" s="114">
        <v>2</v>
      </c>
      <c r="H67" s="114">
        <v>2</v>
      </c>
      <c r="I67" s="114">
        <v>2</v>
      </c>
      <c r="J67" s="110">
        <v>2</v>
      </c>
      <c r="K67" s="110">
        <v>2</v>
      </c>
      <c r="L67" s="110">
        <v>2</v>
      </c>
      <c r="M67" s="110">
        <v>2</v>
      </c>
      <c r="N67" s="114">
        <v>2</v>
      </c>
      <c r="O67" s="110">
        <v>2</v>
      </c>
      <c r="P67" s="110">
        <v>2</v>
      </c>
      <c r="Q67" s="114">
        <v>2</v>
      </c>
      <c r="R67" s="110">
        <v>2</v>
      </c>
      <c r="S67" s="110">
        <v>2</v>
      </c>
      <c r="T67" s="114">
        <v>2</v>
      </c>
    </row>
    <row r="68" spans="1:20" ht="15" hidden="1">
      <c r="A68" s="95" t="s">
        <v>204</v>
      </c>
      <c r="B68" s="45" t="s">
        <v>86</v>
      </c>
      <c r="C68" s="114">
        <v>3</v>
      </c>
      <c r="D68" s="114">
        <v>3</v>
      </c>
      <c r="E68" s="114"/>
      <c r="F68" s="114">
        <v>3</v>
      </c>
      <c r="G68" s="114">
        <v>3</v>
      </c>
      <c r="H68" s="114">
        <v>3</v>
      </c>
      <c r="I68" s="114">
        <v>3</v>
      </c>
      <c r="J68" s="110">
        <v>3</v>
      </c>
      <c r="K68" s="110">
        <v>3</v>
      </c>
      <c r="L68" s="110">
        <v>3</v>
      </c>
      <c r="M68" s="110">
        <v>3</v>
      </c>
      <c r="N68" s="114">
        <v>3</v>
      </c>
      <c r="O68" s="110">
        <v>3</v>
      </c>
      <c r="P68" s="110">
        <v>3</v>
      </c>
      <c r="Q68" s="114">
        <v>3</v>
      </c>
      <c r="R68" s="110">
        <v>3</v>
      </c>
      <c r="S68" s="110">
        <v>3</v>
      </c>
      <c r="T68" s="114">
        <v>3</v>
      </c>
    </row>
    <row r="69" spans="1:20" ht="15" hidden="1">
      <c r="A69" s="95" t="s">
        <v>151</v>
      </c>
      <c r="B69" s="45" t="s">
        <v>86</v>
      </c>
      <c r="C69" s="114">
        <v>2</v>
      </c>
      <c r="D69" s="114">
        <v>2</v>
      </c>
      <c r="E69" s="114"/>
      <c r="F69" s="114">
        <v>2</v>
      </c>
      <c r="G69" s="114">
        <v>2</v>
      </c>
      <c r="H69" s="114">
        <v>2</v>
      </c>
      <c r="I69" s="114">
        <v>2</v>
      </c>
      <c r="J69" s="110">
        <v>2</v>
      </c>
      <c r="K69" s="110">
        <v>2</v>
      </c>
      <c r="L69" s="110">
        <v>2</v>
      </c>
      <c r="M69" s="110">
        <v>2</v>
      </c>
      <c r="N69" s="114">
        <v>2</v>
      </c>
      <c r="O69" s="110">
        <v>2</v>
      </c>
      <c r="P69" s="110">
        <v>2</v>
      </c>
      <c r="Q69" s="114">
        <v>2</v>
      </c>
      <c r="R69" s="110">
        <v>2</v>
      </c>
      <c r="S69" s="110">
        <v>2</v>
      </c>
      <c r="T69" s="114">
        <v>2</v>
      </c>
    </row>
    <row r="70" spans="1:20" ht="15" hidden="1">
      <c r="A70" s="95" t="s">
        <v>193</v>
      </c>
      <c r="B70" s="45" t="s">
        <v>86</v>
      </c>
      <c r="C70" s="114">
        <v>2</v>
      </c>
      <c r="D70" s="114">
        <v>2</v>
      </c>
      <c r="E70" s="114"/>
      <c r="F70" s="114">
        <v>2</v>
      </c>
      <c r="G70" s="114">
        <v>2</v>
      </c>
      <c r="H70" s="114">
        <v>2</v>
      </c>
      <c r="I70" s="114">
        <v>2</v>
      </c>
      <c r="J70" s="110">
        <v>2</v>
      </c>
      <c r="K70" s="110">
        <v>2</v>
      </c>
      <c r="L70" s="110">
        <v>2</v>
      </c>
      <c r="M70" s="110">
        <v>2</v>
      </c>
      <c r="N70" s="114">
        <v>2</v>
      </c>
      <c r="O70" s="110">
        <v>2</v>
      </c>
      <c r="P70" s="110">
        <v>2</v>
      </c>
      <c r="Q70" s="114">
        <v>2</v>
      </c>
      <c r="R70" s="110">
        <v>2</v>
      </c>
      <c r="S70" s="110">
        <v>2</v>
      </c>
      <c r="T70" s="114">
        <v>2</v>
      </c>
    </row>
    <row r="71" spans="1:20" ht="15" hidden="1">
      <c r="A71" s="95" t="s">
        <v>152</v>
      </c>
      <c r="B71" s="45" t="s">
        <v>86</v>
      </c>
      <c r="C71" s="114">
        <v>2</v>
      </c>
      <c r="D71" s="114">
        <v>2</v>
      </c>
      <c r="E71" s="114"/>
      <c r="F71" s="114">
        <v>2</v>
      </c>
      <c r="G71" s="114">
        <v>2</v>
      </c>
      <c r="H71" s="114">
        <v>2</v>
      </c>
      <c r="I71" s="114">
        <v>2</v>
      </c>
      <c r="J71" s="110">
        <v>2</v>
      </c>
      <c r="K71" s="110">
        <v>2</v>
      </c>
      <c r="L71" s="110">
        <v>2</v>
      </c>
      <c r="M71" s="110">
        <v>2</v>
      </c>
      <c r="N71" s="114">
        <v>2</v>
      </c>
      <c r="O71" s="110">
        <v>2</v>
      </c>
      <c r="P71" s="110">
        <v>2</v>
      </c>
      <c r="Q71" s="114">
        <v>2</v>
      </c>
      <c r="R71" s="110">
        <v>2</v>
      </c>
      <c r="S71" s="110">
        <v>2</v>
      </c>
      <c r="T71" s="114">
        <v>2</v>
      </c>
    </row>
    <row r="72" spans="1:20" ht="15" hidden="1">
      <c r="A72" s="95" t="s">
        <v>153</v>
      </c>
      <c r="B72" s="45" t="s">
        <v>86</v>
      </c>
      <c r="C72" s="114">
        <v>3</v>
      </c>
      <c r="D72" s="114">
        <v>3</v>
      </c>
      <c r="E72" s="114"/>
      <c r="F72" s="114">
        <v>3</v>
      </c>
      <c r="G72" s="114">
        <v>3</v>
      </c>
      <c r="H72" s="114">
        <v>3</v>
      </c>
      <c r="I72" s="114">
        <v>3</v>
      </c>
      <c r="J72" s="110">
        <v>3</v>
      </c>
      <c r="K72" s="110">
        <v>3</v>
      </c>
      <c r="L72" s="110">
        <v>3</v>
      </c>
      <c r="M72" s="110">
        <v>3</v>
      </c>
      <c r="N72" s="114">
        <v>3</v>
      </c>
      <c r="O72" s="110">
        <v>3</v>
      </c>
      <c r="P72" s="110">
        <v>3</v>
      </c>
      <c r="Q72" s="114">
        <v>3</v>
      </c>
      <c r="R72" s="110">
        <v>3</v>
      </c>
      <c r="S72" s="110">
        <v>3</v>
      </c>
      <c r="T72" s="114">
        <v>3</v>
      </c>
    </row>
    <row r="73" spans="1:20" ht="15" hidden="1">
      <c r="A73" s="95" t="s">
        <v>154</v>
      </c>
      <c r="B73" s="45" t="s">
        <v>86</v>
      </c>
      <c r="C73" s="114">
        <v>2</v>
      </c>
      <c r="D73" s="114">
        <v>2</v>
      </c>
      <c r="E73" s="114"/>
      <c r="F73" s="114">
        <v>2</v>
      </c>
      <c r="G73" s="114">
        <v>2</v>
      </c>
      <c r="H73" s="114">
        <v>2</v>
      </c>
      <c r="I73" s="114">
        <v>2</v>
      </c>
      <c r="J73" s="110">
        <v>2</v>
      </c>
      <c r="K73" s="110">
        <v>2</v>
      </c>
      <c r="L73" s="110">
        <v>2</v>
      </c>
      <c r="M73" s="110">
        <v>2</v>
      </c>
      <c r="N73" s="114">
        <v>2</v>
      </c>
      <c r="O73" s="110">
        <v>2</v>
      </c>
      <c r="P73" s="110">
        <v>2</v>
      </c>
      <c r="Q73" s="114">
        <v>2</v>
      </c>
      <c r="R73" s="110">
        <v>2</v>
      </c>
      <c r="S73" s="110">
        <v>2</v>
      </c>
      <c r="T73" s="114">
        <v>2</v>
      </c>
    </row>
    <row r="74" spans="1:20" ht="15" hidden="1">
      <c r="A74" s="95" t="s">
        <v>155</v>
      </c>
      <c r="B74" s="45" t="s">
        <v>86</v>
      </c>
      <c r="C74" s="114">
        <v>12</v>
      </c>
      <c r="D74" s="114">
        <v>12</v>
      </c>
      <c r="E74" s="114"/>
      <c r="F74" s="114">
        <v>12</v>
      </c>
      <c r="G74" s="114">
        <v>12</v>
      </c>
      <c r="H74" s="114">
        <v>12</v>
      </c>
      <c r="I74" s="114">
        <v>12</v>
      </c>
      <c r="J74" s="110">
        <v>12</v>
      </c>
      <c r="K74" s="110">
        <v>12</v>
      </c>
      <c r="L74" s="110">
        <v>12</v>
      </c>
      <c r="M74" s="110">
        <v>12</v>
      </c>
      <c r="N74" s="114">
        <v>12</v>
      </c>
      <c r="O74" s="110">
        <v>12</v>
      </c>
      <c r="P74" s="110">
        <v>12</v>
      </c>
      <c r="Q74" s="114">
        <v>12</v>
      </c>
      <c r="R74" s="110">
        <v>12</v>
      </c>
      <c r="S74" s="110">
        <v>12</v>
      </c>
      <c r="T74" s="114">
        <v>12</v>
      </c>
    </row>
    <row r="75" spans="1:20" ht="27.75" customHeight="1">
      <c r="A75" s="157" t="s">
        <v>114</v>
      </c>
      <c r="B75" s="45"/>
      <c r="C75" s="114"/>
      <c r="D75" s="114"/>
      <c r="E75" s="114"/>
      <c r="F75" s="114"/>
      <c r="G75" s="114"/>
      <c r="H75" s="114"/>
      <c r="I75" s="114"/>
      <c r="J75" s="110"/>
      <c r="K75" s="110"/>
      <c r="L75" s="110"/>
      <c r="M75" s="110"/>
      <c r="N75" s="114"/>
      <c r="O75" s="110"/>
      <c r="P75" s="110"/>
      <c r="Q75" s="114"/>
      <c r="R75" s="110"/>
      <c r="S75" s="110"/>
      <c r="T75" s="114"/>
    </row>
    <row r="76" spans="1:20" ht="15">
      <c r="A76" s="158"/>
      <c r="B76" s="45"/>
      <c r="C76" s="114"/>
      <c r="D76" s="114"/>
      <c r="E76" s="114"/>
      <c r="F76" s="114"/>
      <c r="G76" s="114"/>
      <c r="H76" s="114"/>
      <c r="I76" s="114"/>
      <c r="J76" s="110"/>
      <c r="K76" s="110"/>
      <c r="L76" s="110"/>
      <c r="M76" s="110"/>
      <c r="N76" s="114"/>
      <c r="O76" s="110"/>
      <c r="P76" s="110"/>
      <c r="Q76" s="114"/>
      <c r="R76" s="110"/>
      <c r="S76" s="110"/>
      <c r="T76" s="114"/>
    </row>
    <row r="77" spans="1:20" ht="15">
      <c r="A77" s="48" t="s">
        <v>85</v>
      </c>
      <c r="B77" s="45" t="s">
        <v>86</v>
      </c>
      <c r="C77" s="121">
        <f>C24+C25+C27+C34+C36+C37+C38</f>
        <v>952</v>
      </c>
      <c r="D77" s="121">
        <f>SUM(D24:D38)</f>
        <v>1021</v>
      </c>
      <c r="E77" s="121">
        <f>SUM(E24:E38)</f>
        <v>1020</v>
      </c>
      <c r="F77" s="121">
        <f t="shared" ref="F77:T77" si="22">F24+F25+F27+F34+F36+F37+F38</f>
        <v>940</v>
      </c>
      <c r="G77" s="121">
        <f t="shared" si="22"/>
        <v>940</v>
      </c>
      <c r="H77" s="121">
        <f t="shared" si="22"/>
        <v>940</v>
      </c>
      <c r="I77" s="121">
        <f t="shared" si="22"/>
        <v>943</v>
      </c>
      <c r="J77" s="121">
        <f t="shared" si="22"/>
        <v>943</v>
      </c>
      <c r="K77" s="121">
        <f t="shared" si="22"/>
        <v>943</v>
      </c>
      <c r="L77" s="121">
        <f t="shared" si="22"/>
        <v>945</v>
      </c>
      <c r="M77" s="121">
        <f t="shared" si="22"/>
        <v>945</v>
      </c>
      <c r="N77" s="121">
        <f t="shared" si="22"/>
        <v>945</v>
      </c>
      <c r="O77" s="121">
        <f t="shared" si="22"/>
        <v>950</v>
      </c>
      <c r="P77" s="121">
        <f t="shared" si="22"/>
        <v>950</v>
      </c>
      <c r="Q77" s="121">
        <f t="shared" si="22"/>
        <v>950</v>
      </c>
      <c r="R77" s="121">
        <f t="shared" si="22"/>
        <v>953</v>
      </c>
      <c r="S77" s="121">
        <f t="shared" si="22"/>
        <v>953</v>
      </c>
      <c r="T77" s="121">
        <f t="shared" si="22"/>
        <v>953</v>
      </c>
    </row>
    <row r="78" spans="1:20" ht="15">
      <c r="A78" s="48" t="s">
        <v>87</v>
      </c>
      <c r="B78" s="45" t="s">
        <v>88</v>
      </c>
      <c r="C78" s="114">
        <v>92.1</v>
      </c>
      <c r="D78" s="114">
        <f>D77/C77*100</f>
        <v>107.24789915966386</v>
      </c>
      <c r="E78" s="114">
        <f>E77/D77*100</f>
        <v>99.902056807051906</v>
      </c>
      <c r="F78" s="114">
        <f>F77/D77*100</f>
        <v>92.066601371204698</v>
      </c>
      <c r="G78" s="114">
        <f>G77/F77*100</f>
        <v>100</v>
      </c>
      <c r="H78" s="114">
        <f t="shared" ref="H78:N78" si="23">H77/G77*100</f>
        <v>100</v>
      </c>
      <c r="I78" s="114">
        <f t="shared" si="23"/>
        <v>100.31914893617022</v>
      </c>
      <c r="J78" s="114">
        <f t="shared" si="23"/>
        <v>100</v>
      </c>
      <c r="K78" s="114">
        <f t="shared" si="23"/>
        <v>100</v>
      </c>
      <c r="L78" s="114">
        <f t="shared" si="23"/>
        <v>100.2120890774125</v>
      </c>
      <c r="M78" s="114">
        <f t="shared" si="23"/>
        <v>100</v>
      </c>
      <c r="N78" s="114">
        <f t="shared" si="23"/>
        <v>100</v>
      </c>
      <c r="O78" s="114">
        <f t="shared" ref="O78" si="24">O77/N77*100</f>
        <v>100.52910052910053</v>
      </c>
      <c r="P78" s="114">
        <f t="shared" ref="P78" si="25">P77/O77*100</f>
        <v>100</v>
      </c>
      <c r="Q78" s="114">
        <f t="shared" ref="Q78" si="26">Q77/P77*100</f>
        <v>100</v>
      </c>
      <c r="R78" s="114">
        <f t="shared" ref="R78" si="27">R77/Q77*100</f>
        <v>100.31578947368421</v>
      </c>
      <c r="S78" s="114">
        <f t="shared" ref="S78" si="28">S77/R77*100</f>
        <v>100</v>
      </c>
      <c r="T78" s="114">
        <f t="shared" ref="T78" si="29">T77/S77*100</f>
        <v>100</v>
      </c>
    </row>
    <row r="79" spans="1:20" ht="29.25">
      <c r="A79" s="92" t="s">
        <v>115</v>
      </c>
      <c r="B79" s="45"/>
      <c r="C79" s="114"/>
      <c r="D79" s="114"/>
      <c r="E79" s="114"/>
      <c r="F79" s="114"/>
      <c r="G79" s="114"/>
      <c r="H79" s="114"/>
      <c r="I79" s="114"/>
      <c r="J79" s="110"/>
      <c r="K79" s="110"/>
      <c r="L79" s="110"/>
      <c r="M79" s="110"/>
      <c r="N79" s="114"/>
      <c r="O79" s="110"/>
      <c r="P79" s="110"/>
      <c r="Q79" s="114"/>
      <c r="R79" s="110"/>
      <c r="S79" s="110"/>
      <c r="T79" s="114"/>
    </row>
    <row r="80" spans="1:20" ht="29.25">
      <c r="A80" s="92" t="s">
        <v>116</v>
      </c>
      <c r="B80" s="45"/>
      <c r="C80" s="114"/>
      <c r="D80" s="114"/>
      <c r="E80" s="114"/>
      <c r="F80" s="114"/>
      <c r="G80" s="114"/>
      <c r="H80" s="114"/>
      <c r="I80" s="114"/>
      <c r="J80" s="110"/>
      <c r="K80" s="110"/>
      <c r="L80" s="110"/>
      <c r="M80" s="110"/>
      <c r="N80" s="114"/>
      <c r="O80" s="110"/>
      <c r="P80" s="110"/>
      <c r="Q80" s="114"/>
      <c r="R80" s="110"/>
      <c r="S80" s="110"/>
      <c r="T80" s="114"/>
    </row>
    <row r="81" spans="1:20" ht="15">
      <c r="A81" s="48" t="s">
        <v>68</v>
      </c>
      <c r="B81" s="45" t="s">
        <v>86</v>
      </c>
      <c r="C81" s="121">
        <f>C18+C21+C22+C25+C36+C38+C53</f>
        <v>1365</v>
      </c>
      <c r="D81" s="121">
        <f>D18+D21+D22+D25+D36+D38+D53</f>
        <v>1294</v>
      </c>
      <c r="E81" s="121">
        <f>E18+E21+E22+E25+E36+E38+E53</f>
        <v>1219</v>
      </c>
      <c r="F81" s="121">
        <f t="shared" ref="F81:T81" si="30">F18+F21+F22+F25+F36+F38+F53</f>
        <v>1228</v>
      </c>
      <c r="G81" s="121">
        <f t="shared" si="30"/>
        <v>1228</v>
      </c>
      <c r="H81" s="121">
        <f t="shared" si="30"/>
        <v>1228</v>
      </c>
      <c r="I81" s="121">
        <f t="shared" si="30"/>
        <v>1232</v>
      </c>
      <c r="J81" s="121">
        <f t="shared" si="30"/>
        <v>1232</v>
      </c>
      <c r="K81" s="121">
        <f t="shared" si="30"/>
        <v>1232</v>
      </c>
      <c r="L81" s="121">
        <f t="shared" si="30"/>
        <v>1240</v>
      </c>
      <c r="M81" s="121">
        <f t="shared" si="30"/>
        <v>1240</v>
      </c>
      <c r="N81" s="121">
        <f t="shared" si="30"/>
        <v>1240</v>
      </c>
      <c r="O81" s="121">
        <f t="shared" si="30"/>
        <v>1245</v>
      </c>
      <c r="P81" s="121">
        <f t="shared" si="30"/>
        <v>1245</v>
      </c>
      <c r="Q81" s="121">
        <f t="shared" si="30"/>
        <v>1245</v>
      </c>
      <c r="R81" s="121">
        <f t="shared" si="30"/>
        <v>1248</v>
      </c>
      <c r="S81" s="121">
        <f t="shared" si="30"/>
        <v>1248</v>
      </c>
      <c r="T81" s="121">
        <f t="shared" si="30"/>
        <v>1248</v>
      </c>
    </row>
    <row r="82" spans="1:20" ht="15">
      <c r="A82" s="48" t="s">
        <v>91</v>
      </c>
      <c r="B82" s="45" t="s">
        <v>88</v>
      </c>
      <c r="C82" s="114">
        <v>93.8</v>
      </c>
      <c r="D82" s="114">
        <f t="shared" ref="D82:N82" si="31">D81/C81*100</f>
        <v>94.798534798534789</v>
      </c>
      <c r="E82" s="114">
        <f>E81/D81*100</f>
        <v>94.204018547140649</v>
      </c>
      <c r="F82" s="114">
        <f>F81/D81*100</f>
        <v>94.899536321483765</v>
      </c>
      <c r="G82" s="114">
        <f t="shared" si="31"/>
        <v>100</v>
      </c>
      <c r="H82" s="114">
        <f t="shared" si="31"/>
        <v>100</v>
      </c>
      <c r="I82" s="114">
        <f t="shared" si="31"/>
        <v>100.3257328990228</v>
      </c>
      <c r="J82" s="114">
        <f t="shared" si="31"/>
        <v>100</v>
      </c>
      <c r="K82" s="114">
        <f t="shared" si="31"/>
        <v>100</v>
      </c>
      <c r="L82" s="114">
        <f t="shared" si="31"/>
        <v>100.64935064935065</v>
      </c>
      <c r="M82" s="114">
        <f t="shared" si="31"/>
        <v>100</v>
      </c>
      <c r="N82" s="114">
        <f t="shared" si="31"/>
        <v>100</v>
      </c>
      <c r="O82" s="114">
        <f t="shared" ref="O82" si="32">O81/N81*100</f>
        <v>100.40322580645163</v>
      </c>
      <c r="P82" s="114">
        <f t="shared" ref="P82" si="33">P81/O81*100</f>
        <v>100</v>
      </c>
      <c r="Q82" s="114">
        <f t="shared" ref="Q82" si="34">Q81/P81*100</f>
        <v>100</v>
      </c>
      <c r="R82" s="114">
        <f t="shared" ref="R82" si="35">R81/Q81*100</f>
        <v>100.2409638554217</v>
      </c>
      <c r="S82" s="114">
        <f t="shared" ref="S82" si="36">S81/R81*100</f>
        <v>100</v>
      </c>
      <c r="T82" s="114">
        <f t="shared" ref="T82" si="37">T81/S81*100</f>
        <v>100</v>
      </c>
    </row>
    <row r="83" spans="1:20" ht="15">
      <c r="A83" s="92" t="s">
        <v>117</v>
      </c>
      <c r="B83" s="45"/>
      <c r="C83" s="114"/>
      <c r="D83" s="114"/>
      <c r="E83" s="114"/>
      <c r="F83" s="114"/>
      <c r="G83" s="114"/>
      <c r="H83" s="114"/>
      <c r="I83" s="114"/>
      <c r="J83" s="110"/>
      <c r="K83" s="110"/>
      <c r="L83" s="110"/>
      <c r="M83" s="110"/>
      <c r="N83" s="114"/>
      <c r="O83" s="110"/>
      <c r="P83" s="110"/>
      <c r="Q83" s="114"/>
      <c r="R83" s="110"/>
      <c r="S83" s="110"/>
      <c r="T83" s="114"/>
    </row>
    <row r="84" spans="1:20" ht="15">
      <c r="A84" s="48" t="s">
        <v>118</v>
      </c>
      <c r="B84" s="45" t="s">
        <v>8</v>
      </c>
      <c r="C84" s="121">
        <f>SUM(C86:C93)+C109</f>
        <v>415304.43119999999</v>
      </c>
      <c r="D84" s="121">
        <f t="shared" ref="D84:S84" si="38">SUM(D86:D93)+D109</f>
        <v>491499.25974000001</v>
      </c>
      <c r="E84" s="121">
        <f t="shared" si="38"/>
        <v>486168.55503220006</v>
      </c>
      <c r="F84" s="121">
        <f t="shared" si="38"/>
        <v>495336.15299044398</v>
      </c>
      <c r="G84" s="121">
        <f t="shared" si="38"/>
        <v>495336.15299044398</v>
      </c>
      <c r="H84" s="121">
        <f t="shared" si="38"/>
        <v>495336.15299044398</v>
      </c>
      <c r="I84" s="121">
        <f t="shared" si="38"/>
        <v>504301.25299044396</v>
      </c>
      <c r="J84" s="121">
        <f t="shared" si="38"/>
        <v>504301.25299044396</v>
      </c>
      <c r="K84" s="121">
        <f t="shared" si="38"/>
        <v>504301.25299044396</v>
      </c>
      <c r="L84" s="121">
        <f t="shared" si="38"/>
        <v>512447.25299044396</v>
      </c>
      <c r="M84" s="121">
        <f t="shared" si="38"/>
        <v>512447.25299044396</v>
      </c>
      <c r="N84" s="121">
        <f t="shared" si="38"/>
        <v>512447.25299044396</v>
      </c>
      <c r="O84" s="121">
        <f t="shared" si="38"/>
        <v>520386.552990444</v>
      </c>
      <c r="P84" s="121">
        <f t="shared" si="38"/>
        <v>520386.552990444</v>
      </c>
      <c r="Q84" s="121">
        <f t="shared" si="38"/>
        <v>520386.552990444</v>
      </c>
      <c r="R84" s="121">
        <f t="shared" si="38"/>
        <v>526728.35299044393</v>
      </c>
      <c r="S84" s="121">
        <f t="shared" si="38"/>
        <v>526728.35299044393</v>
      </c>
      <c r="T84" s="121">
        <f>SUM(T86:T93)+T109</f>
        <v>526728.35299044393</v>
      </c>
    </row>
    <row r="85" spans="1:20" ht="15">
      <c r="A85" s="48" t="s">
        <v>87</v>
      </c>
      <c r="B85" s="45" t="s">
        <v>88</v>
      </c>
      <c r="C85" s="114">
        <v>101.4</v>
      </c>
      <c r="D85" s="114">
        <f>D84/C84*100</f>
        <v>118.34674104483767</v>
      </c>
      <c r="E85" s="114">
        <f>E84/D84*100</f>
        <v>98.915419585653126</v>
      </c>
      <c r="F85" s="114">
        <f>F84/D84*100</f>
        <v>100.78065087065924</v>
      </c>
      <c r="G85" s="114">
        <f>G84/D84*100</f>
        <v>100.78065087065924</v>
      </c>
      <c r="H85" s="114">
        <f>H84/D84*100</f>
        <v>100.78065087065924</v>
      </c>
      <c r="I85" s="114">
        <f t="shared" ref="I85:N85" si="39">I84/F84*100</f>
        <v>101.80990221405723</v>
      </c>
      <c r="J85" s="114">
        <f t="shared" si="39"/>
        <v>101.80990221405723</v>
      </c>
      <c r="K85" s="114">
        <f t="shared" si="39"/>
        <v>101.80990221405723</v>
      </c>
      <c r="L85" s="114">
        <f t="shared" si="39"/>
        <v>101.61530433479894</v>
      </c>
      <c r="M85" s="114">
        <f t="shared" si="39"/>
        <v>101.61530433479894</v>
      </c>
      <c r="N85" s="114">
        <f t="shared" si="39"/>
        <v>101.61530433479894</v>
      </c>
      <c r="O85" s="114">
        <f t="shared" ref="O85" si="40">O84/L84*100</f>
        <v>101.54929116190385</v>
      </c>
      <c r="P85" s="114">
        <f t="shared" ref="P85" si="41">P84/M84*100</f>
        <v>101.54929116190385</v>
      </c>
      <c r="Q85" s="114">
        <f t="shared" ref="Q85" si="42">Q84/N84*100</f>
        <v>101.54929116190385</v>
      </c>
      <c r="R85" s="114">
        <f t="shared" ref="R85" si="43">R84/O84*100</f>
        <v>101.21867099823318</v>
      </c>
      <c r="S85" s="114">
        <f t="shared" ref="S85" si="44">S84/P84*100</f>
        <v>101.21867099823318</v>
      </c>
      <c r="T85" s="114">
        <f t="shared" ref="T85" si="45">T84/Q84*100</f>
        <v>101.21867099823318</v>
      </c>
    </row>
    <row r="86" spans="1:20" s="44" customFormat="1" ht="15">
      <c r="A86" s="95" t="s">
        <v>41</v>
      </c>
      <c r="B86" s="45" t="s">
        <v>8</v>
      </c>
      <c r="C86" s="114">
        <f>C133*C18*12/1000</f>
        <v>4481.0495999999994</v>
      </c>
      <c r="D86" s="114">
        <v>3715</v>
      </c>
      <c r="E86" s="114">
        <v>3900</v>
      </c>
      <c r="F86" s="114">
        <v>3950</v>
      </c>
      <c r="G86" s="114">
        <v>3950</v>
      </c>
      <c r="H86" s="114">
        <v>3950</v>
      </c>
      <c r="I86" s="114">
        <v>3990</v>
      </c>
      <c r="J86" s="114">
        <v>3990</v>
      </c>
      <c r="K86" s="114">
        <v>3990</v>
      </c>
      <c r="L86" s="114">
        <v>4100</v>
      </c>
      <c r="M86" s="114">
        <v>4100</v>
      </c>
      <c r="N86" s="114">
        <v>4100</v>
      </c>
      <c r="O86" s="114">
        <v>5200</v>
      </c>
      <c r="P86" s="114">
        <v>5200</v>
      </c>
      <c r="Q86" s="114">
        <v>5200</v>
      </c>
      <c r="R86" s="114">
        <v>5300</v>
      </c>
      <c r="S86" s="114">
        <v>5300</v>
      </c>
      <c r="T86" s="114">
        <v>5300</v>
      </c>
    </row>
    <row r="87" spans="1:20" s="44" customFormat="1" ht="15">
      <c r="A87" s="95" t="s">
        <v>218</v>
      </c>
      <c r="B87" s="45" t="s">
        <v>8</v>
      </c>
      <c r="C87" s="114">
        <v>5970</v>
      </c>
      <c r="D87" s="114">
        <v>4843</v>
      </c>
      <c r="E87" s="114">
        <v>5327</v>
      </c>
      <c r="F87" s="114">
        <v>6030</v>
      </c>
      <c r="G87" s="114">
        <v>6030</v>
      </c>
      <c r="H87" s="114">
        <v>6030</v>
      </c>
      <c r="I87" s="114">
        <v>6930</v>
      </c>
      <c r="J87" s="114">
        <v>6930</v>
      </c>
      <c r="K87" s="114">
        <v>6930</v>
      </c>
      <c r="L87" s="114">
        <v>7200</v>
      </c>
      <c r="M87" s="114">
        <v>7200</v>
      </c>
      <c r="N87" s="114">
        <v>7200</v>
      </c>
      <c r="O87" s="114">
        <v>8100</v>
      </c>
      <c r="P87" s="114">
        <v>8100</v>
      </c>
      <c r="Q87" s="114">
        <v>8100</v>
      </c>
      <c r="R87" s="114">
        <v>9090</v>
      </c>
      <c r="S87" s="114">
        <v>9090</v>
      </c>
      <c r="T87" s="114">
        <v>9090</v>
      </c>
    </row>
    <row r="88" spans="1:20" s="44" customFormat="1" ht="15">
      <c r="A88" s="95" t="s">
        <v>80</v>
      </c>
      <c r="B88" s="45" t="s">
        <v>8</v>
      </c>
      <c r="C88" s="114">
        <f>C137*C22*12/1000</f>
        <v>17515.439999999999</v>
      </c>
      <c r="D88" s="114">
        <v>18312.400000000001</v>
      </c>
      <c r="E88" s="114">
        <v>18733.599999999999</v>
      </c>
      <c r="F88" s="114">
        <v>19164.5</v>
      </c>
      <c r="G88" s="114">
        <v>19164.5</v>
      </c>
      <c r="H88" s="114">
        <v>19164.5</v>
      </c>
      <c r="I88" s="114">
        <v>19605.2</v>
      </c>
      <c r="J88" s="114">
        <v>19605.2</v>
      </c>
      <c r="K88" s="114">
        <v>19605.2</v>
      </c>
      <c r="L88" s="114">
        <v>20056.2</v>
      </c>
      <c r="M88" s="114">
        <v>20056.2</v>
      </c>
      <c r="N88" s="114">
        <v>20056.2</v>
      </c>
      <c r="O88" s="114">
        <v>20517.5</v>
      </c>
      <c r="P88" s="114">
        <v>20517.5</v>
      </c>
      <c r="Q88" s="114">
        <v>20517.5</v>
      </c>
      <c r="R88" s="114">
        <v>20989.3</v>
      </c>
      <c r="S88" s="114">
        <v>20989.3</v>
      </c>
      <c r="T88" s="114">
        <v>20989.3</v>
      </c>
    </row>
    <row r="89" spans="1:20" s="44" customFormat="1" ht="15">
      <c r="A89" s="48" t="s">
        <v>107</v>
      </c>
      <c r="B89" s="45" t="s">
        <v>8</v>
      </c>
      <c r="C89" s="114">
        <v>742.8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</row>
    <row r="90" spans="1:20" s="44" customFormat="1" ht="30">
      <c r="A90" s="95" t="s">
        <v>225</v>
      </c>
      <c r="B90" s="45" t="s">
        <v>8</v>
      </c>
      <c r="C90" s="114">
        <f>C135*C20*12/1000</f>
        <v>2272.44</v>
      </c>
      <c r="D90" s="114">
        <v>1694</v>
      </c>
      <c r="E90" s="114">
        <v>1745</v>
      </c>
      <c r="F90" s="114">
        <v>1797</v>
      </c>
      <c r="G90" s="114">
        <v>1797</v>
      </c>
      <c r="H90" s="114">
        <v>1797</v>
      </c>
      <c r="I90" s="114">
        <v>1851</v>
      </c>
      <c r="J90" s="114">
        <v>1851</v>
      </c>
      <c r="K90" s="114">
        <v>1851</v>
      </c>
      <c r="L90" s="114">
        <v>1907</v>
      </c>
      <c r="M90" s="114">
        <v>1907</v>
      </c>
      <c r="N90" s="114">
        <v>1907</v>
      </c>
      <c r="O90" s="114">
        <v>1964</v>
      </c>
      <c r="P90" s="114">
        <v>1964</v>
      </c>
      <c r="Q90" s="114">
        <v>1964</v>
      </c>
      <c r="R90" s="114">
        <v>2023</v>
      </c>
      <c r="S90" s="114">
        <v>2023</v>
      </c>
      <c r="T90" s="114">
        <v>2023</v>
      </c>
    </row>
    <row r="91" spans="1:20" s="44" customFormat="1" ht="15">
      <c r="A91" s="95" t="s">
        <v>185</v>
      </c>
      <c r="B91" s="45" t="s">
        <v>8</v>
      </c>
      <c r="C91" s="114">
        <v>99935.5</v>
      </c>
      <c r="D91" s="114">
        <v>116955</v>
      </c>
      <c r="E91" s="114">
        <v>101321</v>
      </c>
      <c r="F91" s="114">
        <v>104361</v>
      </c>
      <c r="G91" s="114">
        <v>104361</v>
      </c>
      <c r="H91" s="114">
        <v>104361</v>
      </c>
      <c r="I91" s="114">
        <v>107492</v>
      </c>
      <c r="J91" s="114">
        <v>107492</v>
      </c>
      <c r="K91" s="114">
        <v>107492</v>
      </c>
      <c r="L91" s="114">
        <v>110717</v>
      </c>
      <c r="M91" s="114">
        <v>110717</v>
      </c>
      <c r="N91" s="114">
        <v>110717</v>
      </c>
      <c r="O91" s="114">
        <v>114038</v>
      </c>
      <c r="P91" s="114">
        <v>114038</v>
      </c>
      <c r="Q91" s="114">
        <v>114038</v>
      </c>
      <c r="R91" s="114">
        <v>117459</v>
      </c>
      <c r="S91" s="114">
        <v>117459</v>
      </c>
      <c r="T91" s="114">
        <v>117459</v>
      </c>
    </row>
    <row r="92" spans="1:20" s="44" customFormat="1" ht="30">
      <c r="A92" s="95" t="s">
        <v>226</v>
      </c>
      <c r="B92" s="45" t="s">
        <v>8</v>
      </c>
      <c r="C92" s="114">
        <f>C157*C26*12/1000</f>
        <v>2861.64</v>
      </c>
      <c r="D92" s="114">
        <v>2881.6</v>
      </c>
      <c r="E92" s="114">
        <v>3012.3</v>
      </c>
      <c r="F92" s="114">
        <v>3012.3</v>
      </c>
      <c r="G92" s="114">
        <v>3012.3</v>
      </c>
      <c r="H92" s="114">
        <v>3012.3</v>
      </c>
      <c r="I92" s="114">
        <v>3012.3</v>
      </c>
      <c r="J92" s="114">
        <v>3012.3</v>
      </c>
      <c r="K92" s="114">
        <v>3012.3</v>
      </c>
      <c r="L92" s="114">
        <v>3012.3</v>
      </c>
      <c r="M92" s="114">
        <v>3012.3</v>
      </c>
      <c r="N92" s="114">
        <v>3012.3</v>
      </c>
      <c r="O92" s="114">
        <v>3012.3</v>
      </c>
      <c r="P92" s="114">
        <v>3012.3</v>
      </c>
      <c r="Q92" s="114">
        <v>3012.3</v>
      </c>
      <c r="R92" s="114">
        <v>3012.3</v>
      </c>
      <c r="S92" s="114">
        <v>3012.3</v>
      </c>
      <c r="T92" s="114">
        <v>3012.3</v>
      </c>
    </row>
    <row r="93" spans="1:20" s="44" customFormat="1" ht="15">
      <c r="A93" s="95" t="s">
        <v>254</v>
      </c>
      <c r="B93" s="45" t="s">
        <v>8</v>
      </c>
      <c r="C93" s="114">
        <f>SUM(C94:C108)</f>
        <v>78957.862800000017</v>
      </c>
      <c r="D93" s="114">
        <f t="shared" ref="D93:T93" si="46">SUM(D94:D108)</f>
        <v>80561.509740000009</v>
      </c>
      <c r="E93" s="114">
        <f t="shared" si="46"/>
        <v>82978.355032199994</v>
      </c>
      <c r="F93" s="114">
        <f t="shared" si="46"/>
        <v>84165.252990443987</v>
      </c>
      <c r="G93" s="114">
        <f t="shared" si="46"/>
        <v>84165.252990443987</v>
      </c>
      <c r="H93" s="114">
        <f t="shared" si="46"/>
        <v>84165.252990443987</v>
      </c>
      <c r="I93" s="114">
        <f t="shared" si="46"/>
        <v>84165.252990443987</v>
      </c>
      <c r="J93" s="114">
        <f t="shared" si="46"/>
        <v>84165.252990443987</v>
      </c>
      <c r="K93" s="114">
        <f t="shared" si="46"/>
        <v>84165.252990443987</v>
      </c>
      <c r="L93" s="114">
        <f t="shared" si="46"/>
        <v>84165.252990443987</v>
      </c>
      <c r="M93" s="114">
        <f t="shared" si="46"/>
        <v>84165.252990443987</v>
      </c>
      <c r="N93" s="114">
        <f t="shared" si="46"/>
        <v>84165.252990443987</v>
      </c>
      <c r="O93" s="114">
        <f t="shared" si="46"/>
        <v>84165.252990443987</v>
      </c>
      <c r="P93" s="114">
        <f t="shared" si="46"/>
        <v>84165.252990443987</v>
      </c>
      <c r="Q93" s="114">
        <f t="shared" si="46"/>
        <v>84165.252990443987</v>
      </c>
      <c r="R93" s="114">
        <f t="shared" si="46"/>
        <v>84165.252990443987</v>
      </c>
      <c r="S93" s="114">
        <f t="shared" si="46"/>
        <v>84165.252990443987</v>
      </c>
      <c r="T93" s="114">
        <f t="shared" si="46"/>
        <v>84165.252990443987</v>
      </c>
    </row>
    <row r="94" spans="1:20" ht="15" hidden="1">
      <c r="A94" s="95" t="s">
        <v>156</v>
      </c>
      <c r="B94" s="45" t="s">
        <v>8</v>
      </c>
      <c r="C94" s="114">
        <f>C140*C43*12/1000</f>
        <v>2032.8</v>
      </c>
      <c r="D94" s="114">
        <f>D140*D43*12/1000</f>
        <v>2093.7840000000001</v>
      </c>
      <c r="E94" s="114">
        <f>E140*E43*12/1000</f>
        <v>2156.5975199999998</v>
      </c>
      <c r="F94" s="114">
        <f t="shared" ref="F94:T94" si="47">F140*F43*12/1000</f>
        <v>2199.7294704000001</v>
      </c>
      <c r="G94" s="114">
        <f t="shared" si="47"/>
        <v>2199.7294704000001</v>
      </c>
      <c r="H94" s="114">
        <f t="shared" si="47"/>
        <v>2199.7294704000001</v>
      </c>
      <c r="I94" s="114">
        <f t="shared" si="47"/>
        <v>2199.7294704000001</v>
      </c>
      <c r="J94" s="114">
        <f t="shared" si="47"/>
        <v>2199.7294704000001</v>
      </c>
      <c r="K94" s="114">
        <f t="shared" si="47"/>
        <v>2199.7294704000001</v>
      </c>
      <c r="L94" s="114">
        <f t="shared" si="47"/>
        <v>2199.7294704000001</v>
      </c>
      <c r="M94" s="114">
        <f t="shared" si="47"/>
        <v>2199.7294704000001</v>
      </c>
      <c r="N94" s="114">
        <f t="shared" si="47"/>
        <v>2199.7294704000001</v>
      </c>
      <c r="O94" s="114">
        <f t="shared" si="47"/>
        <v>2199.7294704000001</v>
      </c>
      <c r="P94" s="114">
        <f t="shared" si="47"/>
        <v>2199.7294704000001</v>
      </c>
      <c r="Q94" s="114">
        <f t="shared" si="47"/>
        <v>2199.7294704000001</v>
      </c>
      <c r="R94" s="114">
        <f t="shared" si="47"/>
        <v>2199.7294704000001</v>
      </c>
      <c r="S94" s="114">
        <f t="shared" si="47"/>
        <v>2199.7294704000001</v>
      </c>
      <c r="T94" s="114">
        <f t="shared" si="47"/>
        <v>2199.7294704000001</v>
      </c>
    </row>
    <row r="95" spans="1:20" ht="15" hidden="1">
      <c r="A95" s="95" t="s">
        <v>119</v>
      </c>
      <c r="B95" s="45" t="s">
        <v>8</v>
      </c>
      <c r="C95" s="114">
        <f>C141*C46*12/1000</f>
        <v>873.6</v>
      </c>
      <c r="D95" s="114">
        <f>D141*D46*12/1000</f>
        <v>899.80799999999999</v>
      </c>
      <c r="E95" s="114">
        <f>E141*E46*12/1000</f>
        <v>926.80223999999998</v>
      </c>
      <c r="F95" s="114">
        <f t="shared" ref="F95:T95" si="48">F141*F46*12/1000</f>
        <v>472.6691424</v>
      </c>
      <c r="G95" s="114">
        <f t="shared" si="48"/>
        <v>472.6691424</v>
      </c>
      <c r="H95" s="114">
        <f t="shared" si="48"/>
        <v>472.6691424</v>
      </c>
      <c r="I95" s="114">
        <f t="shared" si="48"/>
        <v>472.6691424</v>
      </c>
      <c r="J95" s="114">
        <f t="shared" si="48"/>
        <v>472.6691424</v>
      </c>
      <c r="K95" s="114">
        <f t="shared" si="48"/>
        <v>472.6691424</v>
      </c>
      <c r="L95" s="114">
        <f t="shared" si="48"/>
        <v>472.6691424</v>
      </c>
      <c r="M95" s="114">
        <f t="shared" si="48"/>
        <v>472.6691424</v>
      </c>
      <c r="N95" s="114">
        <f t="shared" si="48"/>
        <v>472.6691424</v>
      </c>
      <c r="O95" s="114">
        <f t="shared" si="48"/>
        <v>472.6691424</v>
      </c>
      <c r="P95" s="114">
        <f t="shared" si="48"/>
        <v>472.6691424</v>
      </c>
      <c r="Q95" s="114">
        <f t="shared" si="48"/>
        <v>472.6691424</v>
      </c>
      <c r="R95" s="114">
        <f t="shared" si="48"/>
        <v>472.6691424</v>
      </c>
      <c r="S95" s="114">
        <f t="shared" si="48"/>
        <v>472.6691424</v>
      </c>
      <c r="T95" s="114">
        <f t="shared" si="48"/>
        <v>472.6691424</v>
      </c>
    </row>
    <row r="96" spans="1:20" ht="15" hidden="1">
      <c r="A96" s="95" t="s">
        <v>120</v>
      </c>
      <c r="B96" s="45" t="s">
        <v>8</v>
      </c>
      <c r="C96" s="114">
        <f t="shared" ref="C96:E97" si="49">C142*C51*12/1000</f>
        <v>7840.8</v>
      </c>
      <c r="D96" s="114">
        <f t="shared" si="49"/>
        <v>8076.0240000000003</v>
      </c>
      <c r="E96" s="114">
        <f t="shared" si="49"/>
        <v>8318.3047199999983</v>
      </c>
      <c r="F96" s="114">
        <f t="shared" ref="F96:T96" si="50">F142*F51*12/1000</f>
        <v>8484.6708143999986</v>
      </c>
      <c r="G96" s="114">
        <f t="shared" si="50"/>
        <v>8484.6708143999986</v>
      </c>
      <c r="H96" s="114">
        <f t="shared" si="50"/>
        <v>8484.6708143999986</v>
      </c>
      <c r="I96" s="114">
        <f t="shared" si="50"/>
        <v>8484.6708143999986</v>
      </c>
      <c r="J96" s="114">
        <f t="shared" si="50"/>
        <v>8484.6708143999986</v>
      </c>
      <c r="K96" s="114">
        <f t="shared" si="50"/>
        <v>8484.6708143999986</v>
      </c>
      <c r="L96" s="114">
        <f t="shared" si="50"/>
        <v>8484.6708143999986</v>
      </c>
      <c r="M96" s="114">
        <f t="shared" si="50"/>
        <v>8484.6708143999986</v>
      </c>
      <c r="N96" s="114">
        <f t="shared" si="50"/>
        <v>8484.6708143999986</v>
      </c>
      <c r="O96" s="114">
        <f t="shared" si="50"/>
        <v>8484.6708143999986</v>
      </c>
      <c r="P96" s="114">
        <f t="shared" si="50"/>
        <v>8484.6708143999986</v>
      </c>
      <c r="Q96" s="114">
        <f t="shared" si="50"/>
        <v>8484.6708143999986</v>
      </c>
      <c r="R96" s="114">
        <f t="shared" si="50"/>
        <v>8484.6708143999986</v>
      </c>
      <c r="S96" s="114">
        <f t="shared" si="50"/>
        <v>8484.6708143999986</v>
      </c>
      <c r="T96" s="114">
        <f t="shared" si="50"/>
        <v>8484.6708143999986</v>
      </c>
    </row>
    <row r="97" spans="1:20" ht="30" hidden="1">
      <c r="A97" s="95" t="s">
        <v>121</v>
      </c>
      <c r="B97" s="45" t="s">
        <v>8</v>
      </c>
      <c r="C97" s="114">
        <f t="shared" si="49"/>
        <v>2433.6</v>
      </c>
      <c r="D97" s="114">
        <f t="shared" si="49"/>
        <v>2506.6080000000002</v>
      </c>
      <c r="E97" s="114">
        <f t="shared" si="49"/>
        <v>2581.8062399999999</v>
      </c>
      <c r="F97" s="114">
        <f t="shared" ref="F97:T97" si="51">F143*F52*12/1000</f>
        <v>2633.4423647999997</v>
      </c>
      <c r="G97" s="114">
        <f t="shared" si="51"/>
        <v>2633.4423647999997</v>
      </c>
      <c r="H97" s="114">
        <f t="shared" si="51"/>
        <v>2633.4423647999997</v>
      </c>
      <c r="I97" s="114">
        <f t="shared" si="51"/>
        <v>2633.4423647999997</v>
      </c>
      <c r="J97" s="114">
        <f t="shared" si="51"/>
        <v>2633.4423647999997</v>
      </c>
      <c r="K97" s="114">
        <f t="shared" si="51"/>
        <v>2633.4423647999997</v>
      </c>
      <c r="L97" s="114">
        <f t="shared" si="51"/>
        <v>2633.4423647999997</v>
      </c>
      <c r="M97" s="114">
        <f t="shared" si="51"/>
        <v>2633.4423647999997</v>
      </c>
      <c r="N97" s="114">
        <f t="shared" si="51"/>
        <v>2633.4423647999997</v>
      </c>
      <c r="O97" s="114">
        <f t="shared" si="51"/>
        <v>2633.4423647999997</v>
      </c>
      <c r="P97" s="114">
        <f t="shared" si="51"/>
        <v>2633.4423647999997</v>
      </c>
      <c r="Q97" s="114">
        <f t="shared" si="51"/>
        <v>2633.4423647999997</v>
      </c>
      <c r="R97" s="114">
        <f t="shared" si="51"/>
        <v>2633.4423647999997</v>
      </c>
      <c r="S97" s="114">
        <f t="shared" si="51"/>
        <v>2633.4423647999997</v>
      </c>
      <c r="T97" s="114">
        <f t="shared" si="51"/>
        <v>2633.4423647999997</v>
      </c>
    </row>
    <row r="98" spans="1:20" ht="15" hidden="1">
      <c r="A98" s="95" t="s">
        <v>122</v>
      </c>
      <c r="B98" s="45" t="s">
        <v>47</v>
      </c>
      <c r="C98" s="114">
        <f>C145*C44*12/1000</f>
        <v>484.93799999999999</v>
      </c>
      <c r="D98" s="114">
        <f>D145*D44*12/1000</f>
        <v>499.48614000000003</v>
      </c>
      <c r="E98" s="114">
        <f>E145*E44*12/1000</f>
        <v>514.47072419999995</v>
      </c>
      <c r="F98" s="114">
        <f t="shared" ref="F98:T98" si="52">F145*F44*12/1000</f>
        <v>524.76013868400014</v>
      </c>
      <c r="G98" s="114">
        <f t="shared" si="52"/>
        <v>524.76013868400014</v>
      </c>
      <c r="H98" s="114">
        <f t="shared" si="52"/>
        <v>524.76013868400014</v>
      </c>
      <c r="I98" s="114">
        <f t="shared" si="52"/>
        <v>524.76013868400014</v>
      </c>
      <c r="J98" s="114">
        <f t="shared" si="52"/>
        <v>524.76013868400014</v>
      </c>
      <c r="K98" s="114">
        <f t="shared" si="52"/>
        <v>524.76013868400014</v>
      </c>
      <c r="L98" s="114">
        <f t="shared" si="52"/>
        <v>524.76013868400014</v>
      </c>
      <c r="M98" s="114">
        <f t="shared" si="52"/>
        <v>524.76013868400014</v>
      </c>
      <c r="N98" s="114">
        <f t="shared" si="52"/>
        <v>524.76013868400014</v>
      </c>
      <c r="O98" s="114">
        <f t="shared" si="52"/>
        <v>524.76013868400014</v>
      </c>
      <c r="P98" s="114">
        <f t="shared" si="52"/>
        <v>524.76013868400014</v>
      </c>
      <c r="Q98" s="114">
        <f t="shared" si="52"/>
        <v>524.76013868400014</v>
      </c>
      <c r="R98" s="114">
        <f t="shared" si="52"/>
        <v>524.76013868400014</v>
      </c>
      <c r="S98" s="114">
        <f t="shared" si="52"/>
        <v>524.76013868400014</v>
      </c>
      <c r="T98" s="114">
        <f t="shared" si="52"/>
        <v>524.76013868400014</v>
      </c>
    </row>
    <row r="99" spans="1:20" ht="15" hidden="1">
      <c r="A99" s="95" t="s">
        <v>123</v>
      </c>
      <c r="B99" s="45" t="s">
        <v>47</v>
      </c>
      <c r="C99" s="114">
        <f>C146*C41*12/1000</f>
        <v>1713.36</v>
      </c>
      <c r="D99" s="114">
        <f>D146*D41*12/1000</f>
        <v>1764.7607999999998</v>
      </c>
      <c r="E99" s="114">
        <f>E146*E41*12/1000</f>
        <v>1817.7036239999998</v>
      </c>
      <c r="F99" s="114">
        <f t="shared" ref="F99:T99" si="53">F146*F41*12/1000</f>
        <v>1854.0576964800005</v>
      </c>
      <c r="G99" s="114">
        <f t="shared" si="53"/>
        <v>1854.0576964800005</v>
      </c>
      <c r="H99" s="114">
        <f t="shared" si="53"/>
        <v>1854.0576964800005</v>
      </c>
      <c r="I99" s="114">
        <f t="shared" si="53"/>
        <v>1854.0576964800005</v>
      </c>
      <c r="J99" s="114">
        <f t="shared" si="53"/>
        <v>1854.0576964800005</v>
      </c>
      <c r="K99" s="114">
        <f t="shared" si="53"/>
        <v>1854.0576964800005</v>
      </c>
      <c r="L99" s="114">
        <f t="shared" si="53"/>
        <v>1854.0576964800005</v>
      </c>
      <c r="M99" s="114">
        <f t="shared" si="53"/>
        <v>1854.0576964800005</v>
      </c>
      <c r="N99" s="114">
        <f t="shared" si="53"/>
        <v>1854.0576964800005</v>
      </c>
      <c r="O99" s="114">
        <f t="shared" si="53"/>
        <v>1854.0576964800005</v>
      </c>
      <c r="P99" s="114">
        <f t="shared" si="53"/>
        <v>1854.0576964800005</v>
      </c>
      <c r="Q99" s="114">
        <f t="shared" si="53"/>
        <v>1854.0576964800005</v>
      </c>
      <c r="R99" s="114">
        <f t="shared" si="53"/>
        <v>1854.0576964800005</v>
      </c>
      <c r="S99" s="114">
        <f t="shared" si="53"/>
        <v>1854.0576964800005</v>
      </c>
      <c r="T99" s="114">
        <f t="shared" si="53"/>
        <v>1854.0576964800005</v>
      </c>
    </row>
    <row r="100" spans="1:20" ht="15" hidden="1">
      <c r="A100" s="95" t="s">
        <v>104</v>
      </c>
      <c r="B100" s="45" t="s">
        <v>47</v>
      </c>
      <c r="C100" s="114">
        <f>C144*C45*12/1000</f>
        <v>3630</v>
      </c>
      <c r="D100" s="114">
        <f>D144*D45*12/1000</f>
        <v>3738.9</v>
      </c>
      <c r="E100" s="114">
        <f>E144*E45*12/1000</f>
        <v>3851.067</v>
      </c>
      <c r="F100" s="114">
        <f t="shared" ref="F100:T100" si="54">F144*F45*12/1000</f>
        <v>3928.0883399999998</v>
      </c>
      <c r="G100" s="114">
        <f t="shared" si="54"/>
        <v>3928.0883399999998</v>
      </c>
      <c r="H100" s="114">
        <f t="shared" si="54"/>
        <v>3928.0883399999998</v>
      </c>
      <c r="I100" s="114">
        <f t="shared" si="54"/>
        <v>3928.0883399999998</v>
      </c>
      <c r="J100" s="114">
        <f t="shared" si="54"/>
        <v>3928.0883399999998</v>
      </c>
      <c r="K100" s="114">
        <f t="shared" si="54"/>
        <v>3928.0883399999998</v>
      </c>
      <c r="L100" s="114">
        <f t="shared" si="54"/>
        <v>3928.0883399999998</v>
      </c>
      <c r="M100" s="114">
        <f t="shared" si="54"/>
        <v>3928.0883399999998</v>
      </c>
      <c r="N100" s="114">
        <f t="shared" si="54"/>
        <v>3928.0883399999998</v>
      </c>
      <c r="O100" s="114">
        <f t="shared" si="54"/>
        <v>3928.0883399999998</v>
      </c>
      <c r="P100" s="114">
        <f t="shared" si="54"/>
        <v>3928.0883399999998</v>
      </c>
      <c r="Q100" s="114">
        <f t="shared" si="54"/>
        <v>3928.0883399999998</v>
      </c>
      <c r="R100" s="114">
        <f t="shared" si="54"/>
        <v>3928.0883399999998</v>
      </c>
      <c r="S100" s="114">
        <f t="shared" si="54"/>
        <v>3928.0883399999998</v>
      </c>
      <c r="T100" s="114">
        <f t="shared" si="54"/>
        <v>3928.0883399999998</v>
      </c>
    </row>
    <row r="101" spans="1:20" ht="15" hidden="1">
      <c r="A101" s="95" t="s">
        <v>124</v>
      </c>
      <c r="B101" s="45" t="s">
        <v>47</v>
      </c>
      <c r="C101" s="114">
        <f>C147*C42*12/1000</f>
        <v>270</v>
      </c>
      <c r="D101" s="114">
        <f>D147*D42*12/1000</f>
        <v>278.10000000000002</v>
      </c>
      <c r="E101" s="114">
        <f>E147*E42*12/1000</f>
        <v>286.44299999999998</v>
      </c>
      <c r="F101" s="114">
        <f t="shared" ref="F101:T101" si="55">F147*F42*12/1000</f>
        <v>292.17185999999998</v>
      </c>
      <c r="G101" s="114">
        <f t="shared" si="55"/>
        <v>292.17185999999998</v>
      </c>
      <c r="H101" s="114">
        <f t="shared" si="55"/>
        <v>292.17185999999998</v>
      </c>
      <c r="I101" s="114">
        <f t="shared" si="55"/>
        <v>292.17185999999998</v>
      </c>
      <c r="J101" s="114">
        <f t="shared" si="55"/>
        <v>292.17185999999998</v>
      </c>
      <c r="K101" s="114">
        <f t="shared" si="55"/>
        <v>292.17185999999998</v>
      </c>
      <c r="L101" s="114">
        <f t="shared" si="55"/>
        <v>292.17185999999998</v>
      </c>
      <c r="M101" s="114">
        <f t="shared" si="55"/>
        <v>292.17185999999998</v>
      </c>
      <c r="N101" s="114">
        <f t="shared" si="55"/>
        <v>292.17185999999998</v>
      </c>
      <c r="O101" s="114">
        <f t="shared" si="55"/>
        <v>292.17185999999998</v>
      </c>
      <c r="P101" s="114">
        <f t="shared" si="55"/>
        <v>292.17185999999998</v>
      </c>
      <c r="Q101" s="114">
        <f t="shared" si="55"/>
        <v>292.17185999999998</v>
      </c>
      <c r="R101" s="114">
        <f t="shared" si="55"/>
        <v>292.17185999999998</v>
      </c>
      <c r="S101" s="114">
        <f t="shared" si="55"/>
        <v>292.17185999999998</v>
      </c>
      <c r="T101" s="114">
        <f t="shared" si="55"/>
        <v>292.17185999999998</v>
      </c>
    </row>
    <row r="102" spans="1:20" ht="15" hidden="1">
      <c r="A102" s="95" t="s">
        <v>125</v>
      </c>
      <c r="B102" s="45" t="s">
        <v>8</v>
      </c>
      <c r="C102" s="114">
        <f>C148*C47*12/1000</f>
        <v>7564.8</v>
      </c>
      <c r="D102" s="114">
        <f>D148*D47*12/1000</f>
        <v>7791.7439999999997</v>
      </c>
      <c r="E102" s="114">
        <f>E148*E47*12/1000</f>
        <v>8025.4963200000002</v>
      </c>
      <c r="F102" s="114">
        <f t="shared" ref="F102:T102" si="56">F148*F47*12/1000</f>
        <v>8186.0062464000002</v>
      </c>
      <c r="G102" s="114">
        <f t="shared" si="56"/>
        <v>8186.0062464000002</v>
      </c>
      <c r="H102" s="114">
        <f t="shared" si="56"/>
        <v>8186.0062464000002</v>
      </c>
      <c r="I102" s="114">
        <f t="shared" si="56"/>
        <v>8186.0062464000002</v>
      </c>
      <c r="J102" s="114">
        <f t="shared" si="56"/>
        <v>8186.0062464000002</v>
      </c>
      <c r="K102" s="114">
        <f t="shared" si="56"/>
        <v>8186.0062464000002</v>
      </c>
      <c r="L102" s="114">
        <f t="shared" si="56"/>
        <v>8186.0062464000002</v>
      </c>
      <c r="M102" s="114">
        <f t="shared" si="56"/>
        <v>8186.0062464000002</v>
      </c>
      <c r="N102" s="114">
        <f t="shared" si="56"/>
        <v>8186.0062464000002</v>
      </c>
      <c r="O102" s="114">
        <f t="shared" si="56"/>
        <v>8186.0062464000002</v>
      </c>
      <c r="P102" s="114">
        <f t="shared" si="56"/>
        <v>8186.0062464000002</v>
      </c>
      <c r="Q102" s="114">
        <f t="shared" si="56"/>
        <v>8186.0062464000002</v>
      </c>
      <c r="R102" s="114">
        <f t="shared" si="56"/>
        <v>8186.0062464000002</v>
      </c>
      <c r="S102" s="114">
        <f t="shared" si="56"/>
        <v>8186.0062464000002</v>
      </c>
      <c r="T102" s="114">
        <f t="shared" si="56"/>
        <v>8186.0062464000002</v>
      </c>
    </row>
    <row r="103" spans="1:20" ht="15" hidden="1">
      <c r="A103" s="95" t="s">
        <v>107</v>
      </c>
      <c r="B103" s="45" t="s">
        <v>8</v>
      </c>
      <c r="C103" s="114">
        <f>C138*C48*12/1000</f>
        <v>742.8048</v>
      </c>
      <c r="D103" s="114">
        <f>D138*D48*12/1000</f>
        <v>0</v>
      </c>
      <c r="E103" s="114">
        <f>E138*E48*12/1000</f>
        <v>0</v>
      </c>
      <c r="F103" s="114">
        <f t="shared" ref="F103:T103" si="57">F138*F48*12/1000</f>
        <v>0</v>
      </c>
      <c r="G103" s="114">
        <f t="shared" si="57"/>
        <v>0</v>
      </c>
      <c r="H103" s="114">
        <f t="shared" si="57"/>
        <v>0</v>
      </c>
      <c r="I103" s="114">
        <f t="shared" si="57"/>
        <v>0</v>
      </c>
      <c r="J103" s="114">
        <f t="shared" si="57"/>
        <v>0</v>
      </c>
      <c r="K103" s="114">
        <f t="shared" si="57"/>
        <v>0</v>
      </c>
      <c r="L103" s="114">
        <f t="shared" si="57"/>
        <v>0</v>
      </c>
      <c r="M103" s="114">
        <f t="shared" si="57"/>
        <v>0</v>
      </c>
      <c r="N103" s="114">
        <f t="shared" si="57"/>
        <v>0</v>
      </c>
      <c r="O103" s="114">
        <f t="shared" si="57"/>
        <v>0</v>
      </c>
      <c r="P103" s="114">
        <f t="shared" si="57"/>
        <v>0</v>
      </c>
      <c r="Q103" s="114">
        <f t="shared" si="57"/>
        <v>0</v>
      </c>
      <c r="R103" s="114">
        <f t="shared" si="57"/>
        <v>0</v>
      </c>
      <c r="S103" s="114">
        <f t="shared" si="57"/>
        <v>0</v>
      </c>
      <c r="T103" s="114">
        <f t="shared" si="57"/>
        <v>0</v>
      </c>
    </row>
    <row r="104" spans="1:20" ht="15" hidden="1">
      <c r="A104" s="95" t="s">
        <v>108</v>
      </c>
      <c r="B104" s="45" t="s">
        <v>8</v>
      </c>
      <c r="C104" s="114">
        <f t="shared" ref="C104:E105" si="58">C149*C49*12/1000</f>
        <v>2520</v>
      </c>
      <c r="D104" s="114">
        <f t="shared" si="58"/>
        <v>2595.6</v>
      </c>
      <c r="E104" s="114">
        <f t="shared" si="58"/>
        <v>2673.4679999999998</v>
      </c>
      <c r="F104" s="114">
        <f t="shared" ref="F104:T104" si="59">F149*F49*12/1000</f>
        <v>2726.9373600000004</v>
      </c>
      <c r="G104" s="114">
        <f t="shared" si="59"/>
        <v>2726.9373600000004</v>
      </c>
      <c r="H104" s="114">
        <f t="shared" si="59"/>
        <v>2726.9373600000004</v>
      </c>
      <c r="I104" s="114">
        <f t="shared" si="59"/>
        <v>2726.9373600000004</v>
      </c>
      <c r="J104" s="114">
        <f t="shared" si="59"/>
        <v>2726.9373600000004</v>
      </c>
      <c r="K104" s="114">
        <f t="shared" si="59"/>
        <v>2726.9373600000004</v>
      </c>
      <c r="L104" s="114">
        <f t="shared" si="59"/>
        <v>2726.9373600000004</v>
      </c>
      <c r="M104" s="114">
        <f t="shared" si="59"/>
        <v>2726.9373600000004</v>
      </c>
      <c r="N104" s="114">
        <f t="shared" si="59"/>
        <v>2726.9373600000004</v>
      </c>
      <c r="O104" s="114">
        <f t="shared" si="59"/>
        <v>2726.9373600000004</v>
      </c>
      <c r="P104" s="114">
        <f t="shared" si="59"/>
        <v>2726.9373600000004</v>
      </c>
      <c r="Q104" s="114">
        <f t="shared" si="59"/>
        <v>2726.9373600000004</v>
      </c>
      <c r="R104" s="114">
        <f t="shared" si="59"/>
        <v>2726.9373600000004</v>
      </c>
      <c r="S104" s="114">
        <f t="shared" si="59"/>
        <v>2726.9373600000004</v>
      </c>
      <c r="T104" s="114">
        <f t="shared" si="59"/>
        <v>2726.9373600000004</v>
      </c>
    </row>
    <row r="105" spans="1:20" ht="15" hidden="1">
      <c r="A105" s="95" t="s">
        <v>126</v>
      </c>
      <c r="B105" s="45" t="s">
        <v>8</v>
      </c>
      <c r="C105" s="114">
        <f t="shared" si="58"/>
        <v>271.2</v>
      </c>
      <c r="D105" s="114">
        <f t="shared" si="58"/>
        <v>279.33600000000001</v>
      </c>
      <c r="E105" s="114">
        <f t="shared" si="58"/>
        <v>287.71608000000003</v>
      </c>
      <c r="F105" s="114">
        <f t="shared" ref="F105:T105" si="60">F150*F50*12/1000</f>
        <v>293.47040160000006</v>
      </c>
      <c r="G105" s="114">
        <f t="shared" si="60"/>
        <v>293.47040160000006</v>
      </c>
      <c r="H105" s="114">
        <f t="shared" si="60"/>
        <v>293.47040160000006</v>
      </c>
      <c r="I105" s="114">
        <f t="shared" si="60"/>
        <v>293.47040160000006</v>
      </c>
      <c r="J105" s="114">
        <f t="shared" si="60"/>
        <v>293.47040160000006</v>
      </c>
      <c r="K105" s="114">
        <f t="shared" si="60"/>
        <v>293.47040160000006</v>
      </c>
      <c r="L105" s="114">
        <f t="shared" si="60"/>
        <v>293.47040160000006</v>
      </c>
      <c r="M105" s="114">
        <f t="shared" si="60"/>
        <v>293.47040160000006</v>
      </c>
      <c r="N105" s="114">
        <f t="shared" si="60"/>
        <v>293.47040160000006</v>
      </c>
      <c r="O105" s="114">
        <f t="shared" si="60"/>
        <v>293.47040160000006</v>
      </c>
      <c r="P105" s="114">
        <f t="shared" si="60"/>
        <v>293.47040160000006</v>
      </c>
      <c r="Q105" s="114">
        <f t="shared" si="60"/>
        <v>293.47040160000006</v>
      </c>
      <c r="R105" s="114">
        <f t="shared" si="60"/>
        <v>293.47040160000006</v>
      </c>
      <c r="S105" s="114">
        <f t="shared" si="60"/>
        <v>293.47040160000006</v>
      </c>
      <c r="T105" s="114">
        <f t="shared" si="60"/>
        <v>293.47040160000006</v>
      </c>
    </row>
    <row r="106" spans="1:20" ht="15" hidden="1">
      <c r="A106" s="95" t="s">
        <v>111</v>
      </c>
      <c r="B106" s="45" t="s">
        <v>8</v>
      </c>
      <c r="C106" s="114">
        <f t="shared" ref="C106:E107" si="61">C151*C53*12/1000</f>
        <v>47634</v>
      </c>
      <c r="D106" s="114">
        <f t="shared" si="61"/>
        <v>49063.02</v>
      </c>
      <c r="E106" s="114">
        <f t="shared" si="61"/>
        <v>50534.910599999996</v>
      </c>
      <c r="F106" s="114">
        <f t="shared" ref="F106:T106" si="62">F151*F53*12/1000</f>
        <v>51545.608811999991</v>
      </c>
      <c r="G106" s="114">
        <f t="shared" si="62"/>
        <v>51545.608811999991</v>
      </c>
      <c r="H106" s="114">
        <f>H151*H53*12/1000</f>
        <v>51545.608811999991</v>
      </c>
      <c r="I106" s="114">
        <f t="shared" si="62"/>
        <v>51545.608811999991</v>
      </c>
      <c r="J106" s="114">
        <f t="shared" si="62"/>
        <v>51545.608811999991</v>
      </c>
      <c r="K106" s="114">
        <f t="shared" si="62"/>
        <v>51545.608811999991</v>
      </c>
      <c r="L106" s="114">
        <f t="shared" si="62"/>
        <v>51545.608811999991</v>
      </c>
      <c r="M106" s="114">
        <f t="shared" si="62"/>
        <v>51545.608811999991</v>
      </c>
      <c r="N106" s="114">
        <f t="shared" si="62"/>
        <v>51545.608811999991</v>
      </c>
      <c r="O106" s="114">
        <f t="shared" si="62"/>
        <v>51545.608811999991</v>
      </c>
      <c r="P106" s="114">
        <f t="shared" si="62"/>
        <v>51545.608811999991</v>
      </c>
      <c r="Q106" s="114">
        <f t="shared" si="62"/>
        <v>51545.608811999991</v>
      </c>
      <c r="R106" s="114">
        <f t="shared" si="62"/>
        <v>51545.608811999991</v>
      </c>
      <c r="S106" s="114">
        <f t="shared" si="62"/>
        <v>51545.608811999991</v>
      </c>
      <c r="T106" s="114">
        <f t="shared" si="62"/>
        <v>51545.608811999991</v>
      </c>
    </row>
    <row r="107" spans="1:20" ht="15" hidden="1">
      <c r="A107" s="95" t="s">
        <v>112</v>
      </c>
      <c r="B107" s="45" t="s">
        <v>8</v>
      </c>
      <c r="C107" s="114">
        <f t="shared" si="61"/>
        <v>135.6</v>
      </c>
      <c r="D107" s="114">
        <f t="shared" si="61"/>
        <v>139.66800000000001</v>
      </c>
      <c r="E107" s="114">
        <f t="shared" si="61"/>
        <v>143.85804000000002</v>
      </c>
      <c r="F107" s="114">
        <f t="shared" ref="F107:T107" si="63">F152*F54*12/1000</f>
        <v>146.73520080000003</v>
      </c>
      <c r="G107" s="114">
        <f t="shared" si="63"/>
        <v>146.73520080000003</v>
      </c>
      <c r="H107" s="114">
        <f t="shared" si="63"/>
        <v>146.73520080000003</v>
      </c>
      <c r="I107" s="114">
        <f t="shared" si="63"/>
        <v>146.73520080000003</v>
      </c>
      <c r="J107" s="114">
        <f t="shared" si="63"/>
        <v>146.73520080000003</v>
      </c>
      <c r="K107" s="114">
        <f t="shared" si="63"/>
        <v>146.73520080000003</v>
      </c>
      <c r="L107" s="114">
        <f t="shared" si="63"/>
        <v>146.73520080000003</v>
      </c>
      <c r="M107" s="114">
        <f t="shared" si="63"/>
        <v>146.73520080000003</v>
      </c>
      <c r="N107" s="114">
        <f t="shared" si="63"/>
        <v>146.73520080000003</v>
      </c>
      <c r="O107" s="114">
        <f t="shared" si="63"/>
        <v>146.73520080000003</v>
      </c>
      <c r="P107" s="114">
        <f t="shared" si="63"/>
        <v>146.73520080000003</v>
      </c>
      <c r="Q107" s="114">
        <f t="shared" si="63"/>
        <v>146.73520080000003</v>
      </c>
      <c r="R107" s="114">
        <f t="shared" si="63"/>
        <v>146.73520080000003</v>
      </c>
      <c r="S107" s="114">
        <f t="shared" si="63"/>
        <v>146.73520080000003</v>
      </c>
      <c r="T107" s="114">
        <f t="shared" si="63"/>
        <v>146.73520080000003</v>
      </c>
    </row>
    <row r="108" spans="1:20" ht="15" hidden="1">
      <c r="A108" s="95" t="s">
        <v>140</v>
      </c>
      <c r="B108" s="45" t="s">
        <v>8</v>
      </c>
      <c r="C108" s="114">
        <f>C40*C153*12/1000</f>
        <v>810.36</v>
      </c>
      <c r="D108" s="114">
        <f>D40*D153*12/1000</f>
        <v>834.67079999999999</v>
      </c>
      <c r="E108" s="114">
        <f>E40*E153*12/1000</f>
        <v>859.71092400000009</v>
      </c>
      <c r="F108" s="114">
        <f t="shared" ref="F108:T108" si="64">F40*F153*12/1000</f>
        <v>876.90514248000011</v>
      </c>
      <c r="G108" s="114">
        <f t="shared" si="64"/>
        <v>876.90514248000011</v>
      </c>
      <c r="H108" s="114">
        <f t="shared" si="64"/>
        <v>876.90514248000011</v>
      </c>
      <c r="I108" s="114">
        <f t="shared" si="64"/>
        <v>876.90514248000011</v>
      </c>
      <c r="J108" s="114">
        <f t="shared" si="64"/>
        <v>876.90514248000011</v>
      </c>
      <c r="K108" s="114">
        <f t="shared" si="64"/>
        <v>876.90514248000011</v>
      </c>
      <c r="L108" s="114">
        <f t="shared" si="64"/>
        <v>876.90514248000011</v>
      </c>
      <c r="M108" s="114">
        <f t="shared" si="64"/>
        <v>876.90514248000011</v>
      </c>
      <c r="N108" s="114">
        <f t="shared" si="64"/>
        <v>876.90514248000011</v>
      </c>
      <c r="O108" s="114">
        <f t="shared" si="64"/>
        <v>876.90514248000011</v>
      </c>
      <c r="P108" s="114">
        <f t="shared" si="64"/>
        <v>876.90514248000011</v>
      </c>
      <c r="Q108" s="114">
        <f t="shared" si="64"/>
        <v>876.90514248000011</v>
      </c>
      <c r="R108" s="114">
        <f t="shared" si="64"/>
        <v>876.90514248000011</v>
      </c>
      <c r="S108" s="114">
        <f t="shared" si="64"/>
        <v>876.90514248000011</v>
      </c>
      <c r="T108" s="114">
        <f t="shared" si="64"/>
        <v>876.90514248000011</v>
      </c>
    </row>
    <row r="109" spans="1:20" ht="30">
      <c r="A109" s="100" t="s">
        <v>127</v>
      </c>
      <c r="B109" s="45" t="s">
        <v>47</v>
      </c>
      <c r="C109" s="121">
        <f>SUM(C111:C123)</f>
        <v>202567.69879999998</v>
      </c>
      <c r="D109" s="121">
        <f t="shared" ref="D109:T109" si="65">SUM(D111:D123)</f>
        <v>262536.75</v>
      </c>
      <c r="E109" s="121">
        <f t="shared" si="65"/>
        <v>269151.30000000005</v>
      </c>
      <c r="F109" s="121">
        <f t="shared" si="65"/>
        <v>272856.09999999998</v>
      </c>
      <c r="G109" s="121">
        <f t="shared" si="65"/>
        <v>272856.09999999998</v>
      </c>
      <c r="H109" s="121">
        <f t="shared" si="65"/>
        <v>272856.09999999998</v>
      </c>
      <c r="I109" s="121">
        <f t="shared" si="65"/>
        <v>277255.5</v>
      </c>
      <c r="J109" s="121">
        <f t="shared" si="65"/>
        <v>277255.5</v>
      </c>
      <c r="K109" s="121">
        <f t="shared" si="65"/>
        <v>277255.5</v>
      </c>
      <c r="L109" s="121">
        <f t="shared" si="65"/>
        <v>281289.5</v>
      </c>
      <c r="M109" s="121">
        <f t="shared" si="65"/>
        <v>281289.5</v>
      </c>
      <c r="N109" s="121">
        <f t="shared" si="65"/>
        <v>281289.5</v>
      </c>
      <c r="O109" s="121">
        <f t="shared" si="65"/>
        <v>283389.5</v>
      </c>
      <c r="P109" s="121">
        <f t="shared" si="65"/>
        <v>283389.5</v>
      </c>
      <c r="Q109" s="121">
        <f t="shared" si="65"/>
        <v>283389.5</v>
      </c>
      <c r="R109" s="121">
        <f t="shared" si="65"/>
        <v>284689.5</v>
      </c>
      <c r="S109" s="121">
        <f t="shared" si="65"/>
        <v>284689.5</v>
      </c>
      <c r="T109" s="121">
        <f t="shared" si="65"/>
        <v>284689.5</v>
      </c>
    </row>
    <row r="110" spans="1:20" ht="15">
      <c r="A110" s="96" t="s">
        <v>91</v>
      </c>
      <c r="B110" s="45" t="s">
        <v>88</v>
      </c>
      <c r="C110" s="114">
        <v>95.1</v>
      </c>
      <c r="D110" s="114">
        <f>D109/C109*100</f>
        <v>129.60444905839054</v>
      </c>
      <c r="E110" s="114">
        <f>E109/D109*100</f>
        <v>102.51947584481032</v>
      </c>
      <c r="F110" s="114">
        <f>F109/D109*100</f>
        <v>103.93063066408797</v>
      </c>
      <c r="G110" s="114">
        <f>G109/D109*100</f>
        <v>103.93063066408797</v>
      </c>
      <c r="H110" s="114">
        <f>H109/D109*100</f>
        <v>103.93063066408797</v>
      </c>
      <c r="I110" s="114">
        <f t="shared" ref="I110:N110" si="66">I109/F109*100</f>
        <v>101.61235171212959</v>
      </c>
      <c r="J110" s="114">
        <f t="shared" si="66"/>
        <v>101.61235171212959</v>
      </c>
      <c r="K110" s="114">
        <f t="shared" si="66"/>
        <v>101.61235171212959</v>
      </c>
      <c r="L110" s="114">
        <f t="shared" si="66"/>
        <v>101.45497564520811</v>
      </c>
      <c r="M110" s="114">
        <f t="shared" si="66"/>
        <v>101.45497564520811</v>
      </c>
      <c r="N110" s="114">
        <f t="shared" si="66"/>
        <v>101.45497564520811</v>
      </c>
      <c r="O110" s="114">
        <f t="shared" ref="O110" si="67">O109/L109*100</f>
        <v>100.74656181620713</v>
      </c>
      <c r="P110" s="114">
        <f t="shared" ref="P110" si="68">P109/M109*100</f>
        <v>100.74656181620713</v>
      </c>
      <c r="Q110" s="114">
        <f t="shared" ref="Q110" si="69">Q109/N109*100</f>
        <v>100.74656181620713</v>
      </c>
      <c r="R110" s="114">
        <f t="shared" ref="R110" si="70">R109/O109*100</f>
        <v>100.45873259242137</v>
      </c>
      <c r="S110" s="114">
        <f t="shared" ref="S110" si="71">S109/P109*100</f>
        <v>100.45873259242137</v>
      </c>
      <c r="T110" s="114">
        <f t="shared" ref="T110" si="72">T109/Q109*100</f>
        <v>100.45873259242137</v>
      </c>
    </row>
    <row r="111" spans="1:20" s="44" customFormat="1" ht="15">
      <c r="A111" s="95" t="s">
        <v>94</v>
      </c>
      <c r="B111" s="45" t="s">
        <v>8</v>
      </c>
      <c r="C111" s="114">
        <f>C161*C24*12/1000</f>
        <v>21785.953200000004</v>
      </c>
      <c r="D111" s="114">
        <v>38510.1</v>
      </c>
      <c r="E111" s="114">
        <v>38510.1</v>
      </c>
      <c r="F111" s="114">
        <v>38510.1</v>
      </c>
      <c r="G111" s="114">
        <v>38510.1</v>
      </c>
      <c r="H111" s="114">
        <v>38510.1</v>
      </c>
      <c r="I111" s="114">
        <v>38510.1</v>
      </c>
      <c r="J111" s="114">
        <v>38510.1</v>
      </c>
      <c r="K111" s="114">
        <v>38510.1</v>
      </c>
      <c r="L111" s="114">
        <v>38510.1</v>
      </c>
      <c r="M111" s="114">
        <v>38510.1</v>
      </c>
      <c r="N111" s="114">
        <v>38510.1</v>
      </c>
      <c r="O111" s="114">
        <v>38510.1</v>
      </c>
      <c r="P111" s="114">
        <v>38510.1</v>
      </c>
      <c r="Q111" s="114">
        <v>38510.1</v>
      </c>
      <c r="R111" s="114">
        <v>38510.1</v>
      </c>
      <c r="S111" s="114">
        <v>38510.1</v>
      </c>
      <c r="T111" s="114">
        <v>38510.1</v>
      </c>
    </row>
    <row r="112" spans="1:20" s="44" customFormat="1" ht="30">
      <c r="A112" s="95" t="s">
        <v>81</v>
      </c>
      <c r="B112" s="45" t="s">
        <v>47</v>
      </c>
      <c r="C112" s="114">
        <f>C160*C25*12/1000</f>
        <v>25192.98</v>
      </c>
      <c r="D112" s="114">
        <v>29206.1</v>
      </c>
      <c r="E112" s="114">
        <v>35831</v>
      </c>
      <c r="F112" s="114">
        <v>35831</v>
      </c>
      <c r="G112" s="114">
        <v>35831</v>
      </c>
      <c r="H112" s="114">
        <v>35831</v>
      </c>
      <c r="I112" s="114">
        <v>35831</v>
      </c>
      <c r="J112" s="114">
        <v>35831</v>
      </c>
      <c r="K112" s="114">
        <v>35831</v>
      </c>
      <c r="L112" s="114">
        <v>35831</v>
      </c>
      <c r="M112" s="114">
        <v>35831</v>
      </c>
      <c r="N112" s="114">
        <v>35831</v>
      </c>
      <c r="O112" s="114">
        <v>35831</v>
      </c>
      <c r="P112" s="114">
        <v>35831</v>
      </c>
      <c r="Q112" s="114">
        <v>35831</v>
      </c>
      <c r="R112" s="114">
        <v>35831</v>
      </c>
      <c r="S112" s="114">
        <v>35831</v>
      </c>
      <c r="T112" s="114">
        <v>35831</v>
      </c>
    </row>
    <row r="113" spans="1:20" s="44" customFormat="1" ht="30">
      <c r="A113" s="95" t="s">
        <v>191</v>
      </c>
      <c r="B113" s="45" t="s">
        <v>8</v>
      </c>
      <c r="C113" s="114">
        <v>1214.7</v>
      </c>
      <c r="D113" s="114">
        <v>1305.2</v>
      </c>
      <c r="E113" s="114">
        <v>1458</v>
      </c>
      <c r="F113" s="114">
        <v>1458</v>
      </c>
      <c r="G113" s="114">
        <v>1458</v>
      </c>
      <c r="H113" s="114">
        <v>1458</v>
      </c>
      <c r="I113" s="114">
        <v>1458</v>
      </c>
      <c r="J113" s="114">
        <v>1458</v>
      </c>
      <c r="K113" s="114">
        <v>1458</v>
      </c>
      <c r="L113" s="114">
        <v>1458</v>
      </c>
      <c r="M113" s="114">
        <v>1458</v>
      </c>
      <c r="N113" s="114">
        <v>1458</v>
      </c>
      <c r="O113" s="114">
        <v>1458</v>
      </c>
      <c r="P113" s="114">
        <v>1458</v>
      </c>
      <c r="Q113" s="114">
        <v>1458</v>
      </c>
      <c r="R113" s="114">
        <v>1458</v>
      </c>
      <c r="S113" s="114">
        <v>1458</v>
      </c>
      <c r="T113" s="114">
        <v>1458</v>
      </c>
    </row>
    <row r="114" spans="1:20" s="44" customFormat="1" ht="15">
      <c r="A114" s="98" t="s">
        <v>266</v>
      </c>
      <c r="B114" s="45" t="s">
        <v>8</v>
      </c>
      <c r="C114" s="114">
        <v>0</v>
      </c>
      <c r="D114" s="114">
        <v>934.7</v>
      </c>
      <c r="E114" s="114">
        <v>934.7</v>
      </c>
      <c r="F114" s="114">
        <v>934.7</v>
      </c>
      <c r="G114" s="114">
        <v>934.7</v>
      </c>
      <c r="H114" s="114">
        <v>934.7</v>
      </c>
      <c r="I114" s="114">
        <v>934.7</v>
      </c>
      <c r="J114" s="114">
        <v>934.7</v>
      </c>
      <c r="K114" s="114">
        <v>934.7</v>
      </c>
      <c r="L114" s="114">
        <v>934.7</v>
      </c>
      <c r="M114" s="114">
        <v>934.7</v>
      </c>
      <c r="N114" s="114">
        <v>934.7</v>
      </c>
      <c r="O114" s="114">
        <v>934.7</v>
      </c>
      <c r="P114" s="114">
        <v>934.7</v>
      </c>
      <c r="Q114" s="114">
        <v>934.7</v>
      </c>
      <c r="R114" s="114">
        <v>934.7</v>
      </c>
      <c r="S114" s="114">
        <v>934.7</v>
      </c>
      <c r="T114" s="114">
        <v>934.7</v>
      </c>
    </row>
    <row r="115" spans="1:20" s="44" customFormat="1" ht="15">
      <c r="A115" s="48" t="s">
        <v>157</v>
      </c>
      <c r="B115" s="45" t="s">
        <v>8</v>
      </c>
      <c r="C115" s="114">
        <f>C162*C28*12/1000</f>
        <v>2769.2640000000001</v>
      </c>
      <c r="D115" s="114">
        <v>3989.5</v>
      </c>
      <c r="E115" s="114">
        <v>3938.2</v>
      </c>
      <c r="F115" s="114">
        <v>3938.2</v>
      </c>
      <c r="G115" s="114">
        <v>3938.2</v>
      </c>
      <c r="H115" s="114">
        <v>3938.2</v>
      </c>
      <c r="I115" s="114">
        <v>3938.2</v>
      </c>
      <c r="J115" s="114">
        <v>3938.2</v>
      </c>
      <c r="K115" s="114">
        <v>3938.2</v>
      </c>
      <c r="L115" s="114">
        <v>3938.2</v>
      </c>
      <c r="M115" s="114">
        <v>3938.2</v>
      </c>
      <c r="N115" s="114">
        <v>3938.2</v>
      </c>
      <c r="O115" s="114">
        <v>3938.2</v>
      </c>
      <c r="P115" s="114">
        <v>3938.2</v>
      </c>
      <c r="Q115" s="114">
        <v>3938.2</v>
      </c>
      <c r="R115" s="114">
        <v>3938.2</v>
      </c>
      <c r="S115" s="114">
        <v>3938.2</v>
      </c>
      <c r="T115" s="114">
        <v>3938.2</v>
      </c>
    </row>
    <row r="116" spans="1:20" s="44" customFormat="1" ht="15">
      <c r="A116" s="48" t="s">
        <v>158</v>
      </c>
      <c r="B116" s="45" t="s">
        <v>8</v>
      </c>
      <c r="C116" s="114">
        <f>C163*C29*12/1000</f>
        <v>1079.568</v>
      </c>
      <c r="D116" s="114">
        <v>2048.6</v>
      </c>
      <c r="E116" s="114">
        <v>2371</v>
      </c>
      <c r="F116" s="114">
        <v>2371</v>
      </c>
      <c r="G116" s="114">
        <v>2371</v>
      </c>
      <c r="H116" s="114">
        <v>2371</v>
      </c>
      <c r="I116" s="114">
        <v>2371</v>
      </c>
      <c r="J116" s="114">
        <v>2371</v>
      </c>
      <c r="K116" s="114">
        <v>2371</v>
      </c>
      <c r="L116" s="114">
        <v>2371</v>
      </c>
      <c r="M116" s="114">
        <v>2371</v>
      </c>
      <c r="N116" s="114">
        <v>2371</v>
      </c>
      <c r="O116" s="114">
        <v>2371</v>
      </c>
      <c r="P116" s="114">
        <v>2371</v>
      </c>
      <c r="Q116" s="114">
        <v>2371</v>
      </c>
      <c r="R116" s="114">
        <v>2371</v>
      </c>
      <c r="S116" s="114">
        <v>2371</v>
      </c>
      <c r="T116" s="114">
        <v>2371</v>
      </c>
    </row>
    <row r="117" spans="1:20" s="44" customFormat="1" ht="15">
      <c r="A117" s="48" t="s">
        <v>97</v>
      </c>
      <c r="B117" s="45" t="s">
        <v>8</v>
      </c>
      <c r="C117" s="114">
        <f>C164*C30*12/1000</f>
        <v>2576.2968000000001</v>
      </c>
      <c r="D117" s="114">
        <v>3711.7</v>
      </c>
      <c r="E117" s="114">
        <v>4070.8</v>
      </c>
      <c r="F117" s="114">
        <v>4070.8</v>
      </c>
      <c r="G117" s="114">
        <v>4070.8</v>
      </c>
      <c r="H117" s="114">
        <v>4070.8</v>
      </c>
      <c r="I117" s="114">
        <v>4070.8</v>
      </c>
      <c r="J117" s="114">
        <v>4070.8</v>
      </c>
      <c r="K117" s="114">
        <v>4070.8</v>
      </c>
      <c r="L117" s="114">
        <v>4070.8</v>
      </c>
      <c r="M117" s="114">
        <v>4070.8</v>
      </c>
      <c r="N117" s="114">
        <v>4070.8</v>
      </c>
      <c r="O117" s="114">
        <v>4070.8</v>
      </c>
      <c r="P117" s="114">
        <v>4070.8</v>
      </c>
      <c r="Q117" s="114">
        <v>4070.8</v>
      </c>
      <c r="R117" s="114">
        <v>4070.8</v>
      </c>
      <c r="S117" s="114">
        <v>4070.8</v>
      </c>
      <c r="T117" s="114">
        <v>4070.8</v>
      </c>
    </row>
    <row r="118" spans="1:20" s="44" customFormat="1" ht="15">
      <c r="A118" s="48" t="s">
        <v>98</v>
      </c>
      <c r="B118" s="45" t="s">
        <v>8</v>
      </c>
      <c r="C118" s="114">
        <f>C165*C31*12/1000</f>
        <v>579.79919999999993</v>
      </c>
      <c r="D118" s="114">
        <v>1967.4</v>
      </c>
      <c r="E118" s="114">
        <v>4012.8</v>
      </c>
      <c r="F118" s="114">
        <v>4012.8</v>
      </c>
      <c r="G118" s="114">
        <v>4012.8</v>
      </c>
      <c r="H118" s="114">
        <v>4012.8</v>
      </c>
      <c r="I118" s="114">
        <v>4012.8</v>
      </c>
      <c r="J118" s="114">
        <v>4012.8</v>
      </c>
      <c r="K118" s="114">
        <v>4012.8</v>
      </c>
      <c r="L118" s="114">
        <v>4012.8</v>
      </c>
      <c r="M118" s="114">
        <v>4012.8</v>
      </c>
      <c r="N118" s="114">
        <v>4012.8</v>
      </c>
      <c r="O118" s="114">
        <v>4012.8</v>
      </c>
      <c r="P118" s="114">
        <v>4012.8</v>
      </c>
      <c r="Q118" s="114">
        <v>4012.8</v>
      </c>
      <c r="R118" s="114">
        <v>4012.8</v>
      </c>
      <c r="S118" s="114">
        <v>4012.8</v>
      </c>
      <c r="T118" s="114">
        <v>4012.8</v>
      </c>
    </row>
    <row r="119" spans="1:20" s="44" customFormat="1" ht="15">
      <c r="A119" s="48" t="s">
        <v>99</v>
      </c>
      <c r="B119" s="45" t="s">
        <v>8</v>
      </c>
      <c r="C119" s="114">
        <f>C166*C32*12/1000</f>
        <v>5981.1959999999999</v>
      </c>
      <c r="D119" s="114">
        <v>6516.9</v>
      </c>
      <c r="E119" s="114">
        <v>6930</v>
      </c>
      <c r="F119" s="114">
        <v>6930</v>
      </c>
      <c r="G119" s="114">
        <v>6930</v>
      </c>
      <c r="H119" s="114">
        <v>6930</v>
      </c>
      <c r="I119" s="114">
        <v>6930</v>
      </c>
      <c r="J119" s="114">
        <v>6930</v>
      </c>
      <c r="K119" s="114">
        <v>6930</v>
      </c>
      <c r="L119" s="114">
        <v>6930</v>
      </c>
      <c r="M119" s="114">
        <v>6930</v>
      </c>
      <c r="N119" s="114">
        <v>6930</v>
      </c>
      <c r="O119" s="114">
        <v>6930</v>
      </c>
      <c r="P119" s="114">
        <v>6930</v>
      </c>
      <c r="Q119" s="114">
        <v>6930</v>
      </c>
      <c r="R119" s="114">
        <v>6930</v>
      </c>
      <c r="S119" s="114">
        <v>6930</v>
      </c>
      <c r="T119" s="114">
        <v>6930</v>
      </c>
    </row>
    <row r="120" spans="1:20" s="44" customFormat="1" ht="30">
      <c r="A120" s="102" t="s">
        <v>207</v>
      </c>
      <c r="B120" s="45" t="s">
        <v>8</v>
      </c>
      <c r="C120" s="114">
        <v>1136.5999999999999</v>
      </c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</row>
    <row r="121" spans="1:20" s="44" customFormat="1" ht="15">
      <c r="A121" s="95" t="s">
        <v>79</v>
      </c>
      <c r="B121" s="45" t="s">
        <v>8</v>
      </c>
      <c r="C121" s="114">
        <f>C170*C36*12/1000</f>
        <v>127199.03519999998</v>
      </c>
      <c r="D121" s="114">
        <v>153282</v>
      </c>
      <c r="E121" s="114">
        <v>129198</v>
      </c>
      <c r="F121" s="114">
        <v>133074</v>
      </c>
      <c r="G121" s="114">
        <v>133074</v>
      </c>
      <c r="H121" s="114">
        <v>133074</v>
      </c>
      <c r="I121" s="114">
        <v>137066</v>
      </c>
      <c r="J121" s="114">
        <v>137066</v>
      </c>
      <c r="K121" s="114">
        <v>137066</v>
      </c>
      <c r="L121" s="114">
        <v>141100</v>
      </c>
      <c r="M121" s="114">
        <v>141100</v>
      </c>
      <c r="N121" s="114">
        <v>141100</v>
      </c>
      <c r="O121" s="114">
        <v>143200</v>
      </c>
      <c r="P121" s="114">
        <v>143200</v>
      </c>
      <c r="Q121" s="114">
        <v>143200</v>
      </c>
      <c r="R121" s="114">
        <v>144500</v>
      </c>
      <c r="S121" s="114">
        <v>144500</v>
      </c>
      <c r="T121" s="114">
        <v>144500</v>
      </c>
    </row>
    <row r="122" spans="1:20" s="44" customFormat="1" ht="30">
      <c r="A122" s="48" t="s">
        <v>247</v>
      </c>
      <c r="B122" s="45" t="s">
        <v>8</v>
      </c>
      <c r="C122" s="114">
        <f>C168*C37*12/1000</f>
        <v>5629.44</v>
      </c>
      <c r="D122" s="114">
        <v>13043.6</v>
      </c>
      <c r="E122" s="114">
        <v>12383.7</v>
      </c>
      <c r="F122" s="114">
        <v>12212.5</v>
      </c>
      <c r="G122" s="114">
        <v>12212.5</v>
      </c>
      <c r="H122" s="114">
        <v>12212.5</v>
      </c>
      <c r="I122" s="114">
        <v>12619.9</v>
      </c>
      <c r="J122" s="114">
        <v>12619.9</v>
      </c>
      <c r="K122" s="114">
        <v>12619.9</v>
      </c>
      <c r="L122" s="114">
        <v>12619.9</v>
      </c>
      <c r="M122" s="114">
        <v>12619.9</v>
      </c>
      <c r="N122" s="114">
        <v>12619.9</v>
      </c>
      <c r="O122" s="114">
        <v>12619.9</v>
      </c>
      <c r="P122" s="114">
        <v>12619.9</v>
      </c>
      <c r="Q122" s="114">
        <v>12619.9</v>
      </c>
      <c r="R122" s="114">
        <v>12619.9</v>
      </c>
      <c r="S122" s="114">
        <v>12619.9</v>
      </c>
      <c r="T122" s="114">
        <v>12619.9</v>
      </c>
    </row>
    <row r="123" spans="1:20" ht="30">
      <c r="A123" s="95" t="s">
        <v>228</v>
      </c>
      <c r="B123" s="45" t="s">
        <v>47</v>
      </c>
      <c r="C123" s="114">
        <f>C169*C38*12/1000</f>
        <v>7422.8663999999999</v>
      </c>
      <c r="D123" s="114">
        <v>8020.95</v>
      </c>
      <c r="E123" s="114">
        <v>29513</v>
      </c>
      <c r="F123" s="114">
        <v>29513</v>
      </c>
      <c r="G123" s="114">
        <v>29513</v>
      </c>
      <c r="H123" s="114">
        <v>29513</v>
      </c>
      <c r="I123" s="114">
        <v>29513</v>
      </c>
      <c r="J123" s="114">
        <v>29513</v>
      </c>
      <c r="K123" s="114">
        <v>29513</v>
      </c>
      <c r="L123" s="114">
        <v>29513</v>
      </c>
      <c r="M123" s="114">
        <v>29513</v>
      </c>
      <c r="N123" s="114">
        <v>29513</v>
      </c>
      <c r="O123" s="114">
        <v>29513</v>
      </c>
      <c r="P123" s="114">
        <v>29513</v>
      </c>
      <c r="Q123" s="114">
        <v>29513</v>
      </c>
      <c r="R123" s="114">
        <v>29513</v>
      </c>
      <c r="S123" s="114">
        <v>29513</v>
      </c>
      <c r="T123" s="114">
        <v>29513</v>
      </c>
    </row>
    <row r="124" spans="1:20" ht="29.25">
      <c r="A124" s="93" t="s">
        <v>128</v>
      </c>
      <c r="B124" s="45"/>
      <c r="C124" s="114"/>
      <c r="D124" s="114"/>
      <c r="E124" s="114"/>
      <c r="F124" s="114"/>
      <c r="G124" s="114"/>
      <c r="H124" s="114"/>
      <c r="I124" s="114"/>
      <c r="J124" s="110"/>
      <c r="K124" s="110"/>
      <c r="L124" s="110"/>
      <c r="M124" s="110"/>
      <c r="N124" s="114"/>
      <c r="O124" s="110"/>
      <c r="P124" s="110"/>
      <c r="Q124" s="114"/>
      <c r="R124" s="110"/>
      <c r="S124" s="110"/>
      <c r="T124" s="114"/>
    </row>
    <row r="125" spans="1:20" ht="15">
      <c r="A125" s="93" t="s">
        <v>129</v>
      </c>
      <c r="B125" s="45" t="s">
        <v>8</v>
      </c>
      <c r="C125" s="121">
        <f>C86+C88+C106+C112+C121+C123</f>
        <v>229445.37119999999</v>
      </c>
      <c r="D125" s="121">
        <f t="shared" ref="D125:T125" si="73">D86+D88+D106+D112+D121+D123</f>
        <v>261599.47</v>
      </c>
      <c r="E125" s="121">
        <f t="shared" si="73"/>
        <v>267710.51059999998</v>
      </c>
      <c r="F125" s="121">
        <f t="shared" si="73"/>
        <v>273078.10881200002</v>
      </c>
      <c r="G125" s="121">
        <f t="shared" si="73"/>
        <v>273078.10881200002</v>
      </c>
      <c r="H125" s="121">
        <f t="shared" si="73"/>
        <v>273078.10881200002</v>
      </c>
      <c r="I125" s="121">
        <f t="shared" si="73"/>
        <v>277550.80881199997</v>
      </c>
      <c r="J125" s="121">
        <f t="shared" si="73"/>
        <v>277550.80881199997</v>
      </c>
      <c r="K125" s="121">
        <f t="shared" si="73"/>
        <v>277550.80881199997</v>
      </c>
      <c r="L125" s="121">
        <f t="shared" si="73"/>
        <v>282145.80881199997</v>
      </c>
      <c r="M125" s="121">
        <f t="shared" si="73"/>
        <v>282145.80881199997</v>
      </c>
      <c r="N125" s="121">
        <f t="shared" si="73"/>
        <v>282145.80881199997</v>
      </c>
      <c r="O125" s="121">
        <f t="shared" si="73"/>
        <v>285807.10881200002</v>
      </c>
      <c r="P125" s="121">
        <f t="shared" si="73"/>
        <v>285807.10881200002</v>
      </c>
      <c r="Q125" s="121">
        <f t="shared" si="73"/>
        <v>285807.10881200002</v>
      </c>
      <c r="R125" s="121">
        <f t="shared" si="73"/>
        <v>287678.90881200001</v>
      </c>
      <c r="S125" s="121">
        <f t="shared" si="73"/>
        <v>287678.90881200001</v>
      </c>
      <c r="T125" s="121">
        <f t="shared" si="73"/>
        <v>287678.90881200001</v>
      </c>
    </row>
    <row r="126" spans="1:20" ht="15">
      <c r="A126" s="95" t="s">
        <v>91</v>
      </c>
      <c r="B126" s="45" t="s">
        <v>88</v>
      </c>
      <c r="C126" s="114">
        <v>99.5</v>
      </c>
      <c r="D126" s="114">
        <f>D125/C125*100</f>
        <v>114.01383633578396</v>
      </c>
      <c r="E126" s="114">
        <f>E125/D125*100</f>
        <v>102.33602942697092</v>
      </c>
      <c r="F126" s="114">
        <f>F125/D125*100</f>
        <v>104.38786776288194</v>
      </c>
      <c r="G126" s="114">
        <f>G125/D125*100</f>
        <v>104.38786776288194</v>
      </c>
      <c r="H126" s="114">
        <f>H125/D125*100</f>
        <v>104.38786776288194</v>
      </c>
      <c r="I126" s="114">
        <f t="shared" ref="I126:N126" si="74">I125/F125*100</f>
        <v>101.63788302894656</v>
      </c>
      <c r="J126" s="114">
        <f t="shared" si="74"/>
        <v>101.63788302894656</v>
      </c>
      <c r="K126" s="114">
        <f t="shared" si="74"/>
        <v>101.63788302894656</v>
      </c>
      <c r="L126" s="114">
        <f t="shared" si="74"/>
        <v>101.65555273272955</v>
      </c>
      <c r="M126" s="114">
        <f t="shared" si="74"/>
        <v>101.65555273272955</v>
      </c>
      <c r="N126" s="114">
        <f t="shared" si="74"/>
        <v>101.65555273272955</v>
      </c>
      <c r="O126" s="114">
        <f t="shared" ref="O126" si="75">O125/L125*100</f>
        <v>101.29766237372664</v>
      </c>
      <c r="P126" s="114">
        <f t="shared" ref="P126" si="76">P125/M125*100</f>
        <v>101.29766237372664</v>
      </c>
      <c r="Q126" s="114">
        <f t="shared" ref="Q126" si="77">Q125/N125*100</f>
        <v>101.29766237372664</v>
      </c>
      <c r="R126" s="114">
        <f t="shared" ref="R126" si="78">R125/O125*100</f>
        <v>100.65491722993889</v>
      </c>
      <c r="S126" s="114">
        <f t="shared" ref="S126" si="79">S125/P125*100</f>
        <v>100.65491722993889</v>
      </c>
      <c r="T126" s="114">
        <f t="shared" ref="T126" si="80">T125/Q125*100</f>
        <v>100.65491722993889</v>
      </c>
    </row>
    <row r="127" spans="1:20" ht="15">
      <c r="A127" s="92" t="s">
        <v>130</v>
      </c>
      <c r="B127" s="45"/>
      <c r="C127" s="114"/>
      <c r="D127" s="114"/>
      <c r="E127" s="114"/>
      <c r="F127" s="114"/>
      <c r="G127" s="114"/>
      <c r="H127" s="114"/>
      <c r="I127" s="114"/>
      <c r="J127" s="110"/>
      <c r="K127" s="110"/>
      <c r="L127" s="110"/>
      <c r="M127" s="110"/>
      <c r="N127" s="114"/>
      <c r="O127" s="110"/>
      <c r="P127" s="110"/>
      <c r="Q127" s="114"/>
      <c r="R127" s="110"/>
      <c r="S127" s="110"/>
      <c r="T127" s="114"/>
    </row>
    <row r="128" spans="1:20" ht="15">
      <c r="A128" s="92" t="s">
        <v>131</v>
      </c>
      <c r="B128" s="45"/>
      <c r="C128" s="114"/>
      <c r="D128" s="114"/>
      <c r="E128" s="114"/>
      <c r="F128" s="114"/>
      <c r="G128" s="114"/>
      <c r="H128" s="114"/>
      <c r="I128" s="114"/>
      <c r="J128" s="110"/>
      <c r="K128" s="110"/>
      <c r="L128" s="110"/>
      <c r="M128" s="110"/>
      <c r="N128" s="114"/>
      <c r="O128" s="110"/>
      <c r="P128" s="110"/>
      <c r="Q128" s="114"/>
      <c r="R128" s="110"/>
      <c r="S128" s="110"/>
      <c r="T128" s="114"/>
    </row>
    <row r="129" spans="1:20" ht="15">
      <c r="A129" s="48" t="s">
        <v>118</v>
      </c>
      <c r="B129" s="45"/>
      <c r="C129" s="114"/>
      <c r="D129" s="114"/>
      <c r="E129" s="114"/>
      <c r="F129" s="114"/>
      <c r="G129" s="114"/>
      <c r="H129" s="114"/>
      <c r="I129" s="114"/>
      <c r="J129" s="110"/>
      <c r="K129" s="110"/>
      <c r="L129" s="110"/>
      <c r="M129" s="110"/>
      <c r="N129" s="114"/>
      <c r="O129" s="110"/>
      <c r="P129" s="110"/>
      <c r="Q129" s="114"/>
      <c r="R129" s="110"/>
      <c r="S129" s="110"/>
      <c r="T129" s="114"/>
    </row>
    <row r="130" spans="1:20" ht="15">
      <c r="A130" s="48" t="s">
        <v>85</v>
      </c>
      <c r="B130" s="45" t="s">
        <v>132</v>
      </c>
      <c r="C130" s="121">
        <f t="shared" ref="C130:T130" si="81">C84/C15/12*1000</f>
        <v>19216.381232648528</v>
      </c>
      <c r="D130" s="121">
        <f t="shared" si="81"/>
        <v>23431.505517734553</v>
      </c>
      <c r="E130" s="121">
        <f t="shared" si="81"/>
        <v>24115.503721835321</v>
      </c>
      <c r="F130" s="121">
        <f t="shared" si="81"/>
        <v>24468.294457145032</v>
      </c>
      <c r="G130" s="121">
        <f t="shared" si="81"/>
        <v>24468.294457145032</v>
      </c>
      <c r="H130" s="121">
        <f t="shared" si="81"/>
        <v>24468.294457145032</v>
      </c>
      <c r="I130" s="121">
        <f t="shared" si="81"/>
        <v>24852.220234104276</v>
      </c>
      <c r="J130" s="121">
        <f t="shared" si="81"/>
        <v>24852.220234104276</v>
      </c>
      <c r="K130" s="121">
        <f t="shared" si="81"/>
        <v>24852.220234104276</v>
      </c>
      <c r="L130" s="121">
        <f t="shared" si="81"/>
        <v>25031.61650011938</v>
      </c>
      <c r="M130" s="121">
        <f t="shared" si="81"/>
        <v>25031.61650011938</v>
      </c>
      <c r="N130" s="121">
        <f t="shared" si="81"/>
        <v>25031.61650011938</v>
      </c>
      <c r="O130" s="121">
        <f t="shared" si="81"/>
        <v>25345.146746076567</v>
      </c>
      <c r="P130" s="121">
        <f t="shared" si="81"/>
        <v>25345.146746076567</v>
      </c>
      <c r="Q130" s="121">
        <f t="shared" si="81"/>
        <v>25345.146746076567</v>
      </c>
      <c r="R130" s="121">
        <f t="shared" si="81"/>
        <v>25609.118679037532</v>
      </c>
      <c r="S130" s="121">
        <f t="shared" si="81"/>
        <v>25609.118679037532</v>
      </c>
      <c r="T130" s="121">
        <f t="shared" si="81"/>
        <v>25609.118679037532</v>
      </c>
    </row>
    <row r="131" spans="1:20" ht="15">
      <c r="A131" s="48" t="s">
        <v>87</v>
      </c>
      <c r="B131" s="45" t="s">
        <v>88</v>
      </c>
      <c r="C131" s="114">
        <v>106.4</v>
      </c>
      <c r="D131" s="114">
        <f>D130/C130*100</f>
        <v>121.93505756393172</v>
      </c>
      <c r="E131" s="114">
        <f>E130/D130*100</f>
        <v>102.91913894983433</v>
      </c>
      <c r="F131" s="114">
        <f>F130/D130*100</f>
        <v>104.42476450617211</v>
      </c>
      <c r="G131" s="114">
        <f>G130/D130*100</f>
        <v>104.42476450617211</v>
      </c>
      <c r="H131" s="114">
        <f>H130/D130*100</f>
        <v>104.42476450617211</v>
      </c>
      <c r="I131" s="114">
        <f t="shared" ref="I131:N131" si="82">I130/F130*100</f>
        <v>101.56907453288855</v>
      </c>
      <c r="J131" s="114">
        <f t="shared" si="82"/>
        <v>101.56907453288855</v>
      </c>
      <c r="K131" s="114">
        <f t="shared" si="82"/>
        <v>101.56907453288855</v>
      </c>
      <c r="L131" s="114">
        <f t="shared" si="82"/>
        <v>100.72185206925263</v>
      </c>
      <c r="M131" s="114">
        <f t="shared" si="82"/>
        <v>100.72185206925263</v>
      </c>
      <c r="N131" s="114">
        <f t="shared" si="82"/>
        <v>100.72185206925263</v>
      </c>
      <c r="O131" s="114">
        <f t="shared" ref="O131" si="83">O130/L130*100</f>
        <v>101.25253695044303</v>
      </c>
      <c r="P131" s="114">
        <f t="shared" ref="P131" si="84">P130/M130*100</f>
        <v>101.25253695044303</v>
      </c>
      <c r="Q131" s="114">
        <f t="shared" ref="Q131" si="85">Q130/N130*100</f>
        <v>101.25253695044303</v>
      </c>
      <c r="R131" s="114">
        <f t="shared" ref="R131" si="86">R130/O130*100</f>
        <v>101.04150879695273</v>
      </c>
      <c r="S131" s="114">
        <f t="shared" ref="S131" si="87">S130/P130*100</f>
        <v>101.04150879695273</v>
      </c>
      <c r="T131" s="114">
        <f t="shared" ref="T131" si="88">T130/Q130*100</f>
        <v>101.04150879695273</v>
      </c>
    </row>
    <row r="132" spans="1:20" ht="15">
      <c r="A132" s="100" t="s">
        <v>92</v>
      </c>
      <c r="B132" s="45"/>
      <c r="C132" s="114"/>
      <c r="D132" s="114"/>
      <c r="E132" s="114"/>
      <c r="F132" s="114"/>
      <c r="G132" s="114"/>
      <c r="H132" s="114"/>
      <c r="I132" s="114"/>
      <c r="J132" s="110"/>
      <c r="K132" s="110"/>
      <c r="L132" s="110"/>
      <c r="M132" s="110"/>
      <c r="N132" s="114"/>
      <c r="O132" s="110"/>
      <c r="P132" s="110"/>
      <c r="Q132" s="114"/>
      <c r="R132" s="110"/>
      <c r="S132" s="110"/>
      <c r="T132" s="114"/>
    </row>
    <row r="133" spans="1:20" s="44" customFormat="1" ht="30">
      <c r="A133" s="95" t="s">
        <v>205</v>
      </c>
      <c r="B133" s="45" t="s">
        <v>132</v>
      </c>
      <c r="C133" s="110">
        <v>10372.799999999999</v>
      </c>
      <c r="D133" s="110">
        <v>11907</v>
      </c>
      <c r="E133" s="110">
        <v>12500</v>
      </c>
      <c r="F133" s="110">
        <v>12700</v>
      </c>
      <c r="G133" s="110">
        <v>12700</v>
      </c>
      <c r="H133" s="110">
        <v>12700</v>
      </c>
      <c r="I133" s="110">
        <v>13100</v>
      </c>
      <c r="J133" s="110">
        <v>13100</v>
      </c>
      <c r="K133" s="110">
        <v>13100</v>
      </c>
      <c r="L133" s="110">
        <v>14800</v>
      </c>
      <c r="M133" s="110">
        <v>14800</v>
      </c>
      <c r="N133" s="110">
        <v>14800</v>
      </c>
      <c r="O133" s="110">
        <v>15200</v>
      </c>
      <c r="P133" s="110">
        <v>15200</v>
      </c>
      <c r="Q133" s="110">
        <v>15200</v>
      </c>
      <c r="R133" s="110">
        <v>16600</v>
      </c>
      <c r="S133" s="110">
        <v>16600</v>
      </c>
      <c r="T133" s="110">
        <v>16600</v>
      </c>
    </row>
    <row r="134" spans="1:20" s="44" customFormat="1" ht="15">
      <c r="A134" s="95" t="s">
        <v>218</v>
      </c>
      <c r="B134" s="45" t="s">
        <v>132</v>
      </c>
      <c r="C134" s="114">
        <v>10815.2</v>
      </c>
      <c r="D134" s="114">
        <v>13916</v>
      </c>
      <c r="E134" s="114">
        <v>14615</v>
      </c>
      <c r="F134" s="114">
        <v>15020</v>
      </c>
      <c r="G134" s="114">
        <v>15020</v>
      </c>
      <c r="H134" s="114">
        <v>15020</v>
      </c>
      <c r="I134" s="114">
        <v>16800</v>
      </c>
      <c r="J134" s="114">
        <v>16800</v>
      </c>
      <c r="K134" s="114">
        <v>16800</v>
      </c>
      <c r="L134" s="110">
        <v>17810</v>
      </c>
      <c r="M134" s="110">
        <v>17810</v>
      </c>
      <c r="N134" s="110">
        <v>17810</v>
      </c>
      <c r="O134" s="110">
        <v>18480</v>
      </c>
      <c r="P134" s="110">
        <v>18480</v>
      </c>
      <c r="Q134" s="110">
        <v>18480</v>
      </c>
      <c r="R134" s="110">
        <v>19408</v>
      </c>
      <c r="S134" s="110">
        <v>19408</v>
      </c>
      <c r="T134" s="110">
        <v>19408</v>
      </c>
    </row>
    <row r="135" spans="1:20" s="44" customFormat="1" ht="31.5" customHeight="1">
      <c r="A135" s="98" t="s">
        <v>256</v>
      </c>
      <c r="B135" s="45" t="s">
        <v>132</v>
      </c>
      <c r="C135" s="110">
        <v>18937</v>
      </c>
      <c r="D135" s="110">
        <v>28000</v>
      </c>
      <c r="E135" s="110">
        <v>29000</v>
      </c>
      <c r="F135" s="110">
        <v>30000</v>
      </c>
      <c r="G135" s="110">
        <v>30000</v>
      </c>
      <c r="H135" s="110">
        <v>30000</v>
      </c>
      <c r="I135" s="110">
        <v>31000</v>
      </c>
      <c r="J135" s="110">
        <v>31000</v>
      </c>
      <c r="K135" s="110">
        <v>31000</v>
      </c>
      <c r="L135" s="110">
        <v>32000</v>
      </c>
      <c r="M135" s="110">
        <v>32000</v>
      </c>
      <c r="N135" s="110">
        <v>32000</v>
      </c>
      <c r="O135" s="110">
        <v>33000</v>
      </c>
      <c r="P135" s="110">
        <v>33000</v>
      </c>
      <c r="Q135" s="110">
        <v>33000</v>
      </c>
      <c r="R135" s="110">
        <v>34000</v>
      </c>
      <c r="S135" s="110">
        <v>34000</v>
      </c>
      <c r="T135" s="110">
        <v>34000</v>
      </c>
    </row>
    <row r="136" spans="1:20" s="44" customFormat="1" ht="15">
      <c r="A136" s="95" t="s">
        <v>185</v>
      </c>
      <c r="B136" s="45" t="s">
        <v>132</v>
      </c>
      <c r="C136" s="114">
        <v>22508</v>
      </c>
      <c r="D136" s="114">
        <v>27000</v>
      </c>
      <c r="E136" s="114">
        <v>28000</v>
      </c>
      <c r="F136" s="114">
        <v>28000</v>
      </c>
      <c r="G136" s="114">
        <v>28000</v>
      </c>
      <c r="H136" s="114">
        <v>28000</v>
      </c>
      <c r="I136" s="114">
        <v>29000</v>
      </c>
      <c r="J136" s="114">
        <v>29000</v>
      </c>
      <c r="K136" s="114">
        <v>29000</v>
      </c>
      <c r="L136" s="110">
        <v>30000</v>
      </c>
      <c r="M136" s="110">
        <v>30000</v>
      </c>
      <c r="N136" s="110">
        <v>30000</v>
      </c>
      <c r="O136" s="110">
        <v>31000</v>
      </c>
      <c r="P136" s="110">
        <v>31000</v>
      </c>
      <c r="Q136" s="110">
        <v>31000</v>
      </c>
      <c r="R136" s="110">
        <v>32000</v>
      </c>
      <c r="S136" s="110">
        <v>32000</v>
      </c>
      <c r="T136" s="110">
        <v>32000</v>
      </c>
    </row>
    <row r="137" spans="1:20" s="44" customFormat="1" ht="15">
      <c r="A137" s="95" t="s">
        <v>80</v>
      </c>
      <c r="B137" s="45" t="s">
        <v>132</v>
      </c>
      <c r="C137" s="114">
        <v>27030</v>
      </c>
      <c r="D137" s="114">
        <v>27251</v>
      </c>
      <c r="E137" s="114">
        <v>28909</v>
      </c>
      <c r="F137" s="114">
        <v>29574</v>
      </c>
      <c r="G137" s="114">
        <v>29574</v>
      </c>
      <c r="H137" s="114">
        <v>29574</v>
      </c>
      <c r="I137" s="114">
        <v>30255</v>
      </c>
      <c r="J137" s="114">
        <v>30255</v>
      </c>
      <c r="K137" s="114">
        <v>30255</v>
      </c>
      <c r="L137" s="110">
        <v>30950</v>
      </c>
      <c r="M137" s="110">
        <v>30950</v>
      </c>
      <c r="N137" s="110">
        <v>30950</v>
      </c>
      <c r="O137" s="110">
        <v>31662</v>
      </c>
      <c r="P137" s="110">
        <v>31662</v>
      </c>
      <c r="Q137" s="110">
        <v>31662</v>
      </c>
      <c r="R137" s="110">
        <v>32390</v>
      </c>
      <c r="S137" s="110">
        <v>32390</v>
      </c>
      <c r="T137" s="110">
        <v>32390</v>
      </c>
    </row>
    <row r="138" spans="1:20" ht="15">
      <c r="A138" s="95" t="s">
        <v>107</v>
      </c>
      <c r="B138" s="45" t="s">
        <v>132</v>
      </c>
      <c r="C138" s="114">
        <v>30950.2</v>
      </c>
      <c r="D138" s="114"/>
      <c r="E138" s="114"/>
      <c r="F138" s="114"/>
      <c r="G138" s="114"/>
      <c r="H138" s="114"/>
      <c r="I138" s="114"/>
      <c r="J138" s="110"/>
      <c r="K138" s="110"/>
      <c r="L138" s="110"/>
      <c r="M138" s="110"/>
      <c r="N138" s="114"/>
      <c r="O138" s="110"/>
      <c r="P138" s="110"/>
      <c r="Q138" s="114"/>
      <c r="R138" s="110"/>
      <c r="S138" s="110"/>
      <c r="T138" s="114"/>
    </row>
    <row r="139" spans="1:20" ht="15">
      <c r="A139" s="100" t="s">
        <v>254</v>
      </c>
      <c r="B139" s="45" t="s">
        <v>132</v>
      </c>
      <c r="C139" s="114">
        <f>SUM(C140:C153)</f>
        <v>246155.5</v>
      </c>
      <c r="D139" s="114">
        <f t="shared" ref="D139:T139" si="89">SUM(D140:D153)</f>
        <v>253540.16500000001</v>
      </c>
      <c r="E139" s="114">
        <f t="shared" si="89"/>
        <v>261146.36995000002</v>
      </c>
      <c r="F139" s="114">
        <f t="shared" si="89"/>
        <v>266369.29734900006</v>
      </c>
      <c r="G139" s="114">
        <f t="shared" si="89"/>
        <v>266369.29734900006</v>
      </c>
      <c r="H139" s="114">
        <f t="shared" si="89"/>
        <v>266369.29734900006</v>
      </c>
      <c r="I139" s="114">
        <f t="shared" si="89"/>
        <v>266369.29734900006</v>
      </c>
      <c r="J139" s="114">
        <f t="shared" si="89"/>
        <v>266369.29734900006</v>
      </c>
      <c r="K139" s="114">
        <f t="shared" si="89"/>
        <v>266369.29734900006</v>
      </c>
      <c r="L139" s="114">
        <f t="shared" si="89"/>
        <v>266369.29734900006</v>
      </c>
      <c r="M139" s="114">
        <f t="shared" si="89"/>
        <v>266369.29734900006</v>
      </c>
      <c r="N139" s="114">
        <f t="shared" si="89"/>
        <v>266369.29734900006</v>
      </c>
      <c r="O139" s="114">
        <f t="shared" si="89"/>
        <v>266369.29734900006</v>
      </c>
      <c r="P139" s="114">
        <f t="shared" si="89"/>
        <v>266369.29734900006</v>
      </c>
      <c r="Q139" s="114">
        <f t="shared" si="89"/>
        <v>266369.29734900006</v>
      </c>
      <c r="R139" s="114">
        <f t="shared" si="89"/>
        <v>266369.29734900006</v>
      </c>
      <c r="S139" s="114">
        <f t="shared" si="89"/>
        <v>266369.29734900006</v>
      </c>
      <c r="T139" s="114">
        <f t="shared" si="89"/>
        <v>266369.29734900006</v>
      </c>
    </row>
    <row r="140" spans="1:20" ht="15" hidden="1">
      <c r="A140" s="48" t="s">
        <v>156</v>
      </c>
      <c r="B140" s="45" t="s">
        <v>132</v>
      </c>
      <c r="C140" s="114">
        <v>24200</v>
      </c>
      <c r="D140" s="114">
        <f>C140*103/100</f>
        <v>24926</v>
      </c>
      <c r="E140" s="114">
        <f>D140*103/100</f>
        <v>25673.78</v>
      </c>
      <c r="F140" s="114">
        <f>E140*102/100</f>
        <v>26187.2556</v>
      </c>
      <c r="G140" s="114">
        <f>F140</f>
        <v>26187.2556</v>
      </c>
      <c r="H140" s="114">
        <f t="shared" ref="H140:T140" si="90">G140</f>
        <v>26187.2556</v>
      </c>
      <c r="I140" s="114">
        <f t="shared" si="90"/>
        <v>26187.2556</v>
      </c>
      <c r="J140" s="114">
        <f t="shared" si="90"/>
        <v>26187.2556</v>
      </c>
      <c r="K140" s="114">
        <f t="shared" si="90"/>
        <v>26187.2556</v>
      </c>
      <c r="L140" s="114">
        <f t="shared" si="90"/>
        <v>26187.2556</v>
      </c>
      <c r="M140" s="114">
        <f t="shared" si="90"/>
        <v>26187.2556</v>
      </c>
      <c r="N140" s="114">
        <f t="shared" si="90"/>
        <v>26187.2556</v>
      </c>
      <c r="O140" s="114">
        <f t="shared" si="90"/>
        <v>26187.2556</v>
      </c>
      <c r="P140" s="114">
        <f t="shared" si="90"/>
        <v>26187.2556</v>
      </c>
      <c r="Q140" s="114">
        <f t="shared" si="90"/>
        <v>26187.2556</v>
      </c>
      <c r="R140" s="114">
        <f t="shared" si="90"/>
        <v>26187.2556</v>
      </c>
      <c r="S140" s="114">
        <f t="shared" si="90"/>
        <v>26187.2556</v>
      </c>
      <c r="T140" s="114">
        <f t="shared" si="90"/>
        <v>26187.2556</v>
      </c>
    </row>
    <row r="141" spans="1:20" ht="15" hidden="1">
      <c r="A141" s="95" t="s">
        <v>119</v>
      </c>
      <c r="B141" s="45" t="s">
        <v>132</v>
      </c>
      <c r="C141" s="114">
        <v>18200</v>
      </c>
      <c r="D141" s="114">
        <f t="shared" ref="D141:E153" si="91">C141*103/100</f>
        <v>18746</v>
      </c>
      <c r="E141" s="114">
        <f t="shared" si="91"/>
        <v>19308.38</v>
      </c>
      <c r="F141" s="114">
        <f t="shared" ref="F141:F153" si="92">E141*102/100</f>
        <v>19694.547600000002</v>
      </c>
      <c r="G141" s="114">
        <f t="shared" ref="G141:T153" si="93">F141</f>
        <v>19694.547600000002</v>
      </c>
      <c r="H141" s="114">
        <f t="shared" si="93"/>
        <v>19694.547600000002</v>
      </c>
      <c r="I141" s="114">
        <f t="shared" si="93"/>
        <v>19694.547600000002</v>
      </c>
      <c r="J141" s="114">
        <f t="shared" si="93"/>
        <v>19694.547600000002</v>
      </c>
      <c r="K141" s="114">
        <f t="shared" si="93"/>
        <v>19694.547600000002</v>
      </c>
      <c r="L141" s="114">
        <f t="shared" si="93"/>
        <v>19694.547600000002</v>
      </c>
      <c r="M141" s="114">
        <f t="shared" si="93"/>
        <v>19694.547600000002</v>
      </c>
      <c r="N141" s="114">
        <f t="shared" si="93"/>
        <v>19694.547600000002</v>
      </c>
      <c r="O141" s="114">
        <f t="shared" si="93"/>
        <v>19694.547600000002</v>
      </c>
      <c r="P141" s="114">
        <f t="shared" si="93"/>
        <v>19694.547600000002</v>
      </c>
      <c r="Q141" s="114">
        <f t="shared" si="93"/>
        <v>19694.547600000002</v>
      </c>
      <c r="R141" s="114">
        <f t="shared" si="93"/>
        <v>19694.547600000002</v>
      </c>
      <c r="S141" s="114">
        <f t="shared" si="93"/>
        <v>19694.547600000002</v>
      </c>
      <c r="T141" s="114">
        <f t="shared" si="93"/>
        <v>19694.547600000002</v>
      </c>
    </row>
    <row r="142" spans="1:20" ht="15" hidden="1">
      <c r="A142" s="95" t="s">
        <v>110</v>
      </c>
      <c r="B142" s="45" t="s">
        <v>132</v>
      </c>
      <c r="C142" s="114">
        <v>18150</v>
      </c>
      <c r="D142" s="114">
        <f t="shared" si="91"/>
        <v>18694.5</v>
      </c>
      <c r="E142" s="114">
        <f t="shared" si="91"/>
        <v>19255.334999999999</v>
      </c>
      <c r="F142" s="114">
        <f t="shared" si="92"/>
        <v>19640.441699999999</v>
      </c>
      <c r="G142" s="114">
        <f t="shared" si="93"/>
        <v>19640.441699999999</v>
      </c>
      <c r="H142" s="114">
        <f t="shared" si="93"/>
        <v>19640.441699999999</v>
      </c>
      <c r="I142" s="114">
        <f t="shared" si="93"/>
        <v>19640.441699999999</v>
      </c>
      <c r="J142" s="114">
        <f t="shared" si="93"/>
        <v>19640.441699999999</v>
      </c>
      <c r="K142" s="114">
        <f t="shared" si="93"/>
        <v>19640.441699999999</v>
      </c>
      <c r="L142" s="114">
        <f t="shared" si="93"/>
        <v>19640.441699999999</v>
      </c>
      <c r="M142" s="114">
        <f t="shared" si="93"/>
        <v>19640.441699999999</v>
      </c>
      <c r="N142" s="114">
        <f t="shared" si="93"/>
        <v>19640.441699999999</v>
      </c>
      <c r="O142" s="114">
        <f t="shared" si="93"/>
        <v>19640.441699999999</v>
      </c>
      <c r="P142" s="114">
        <f t="shared" si="93"/>
        <v>19640.441699999999</v>
      </c>
      <c r="Q142" s="114">
        <f t="shared" si="93"/>
        <v>19640.441699999999</v>
      </c>
      <c r="R142" s="114">
        <f t="shared" si="93"/>
        <v>19640.441699999999</v>
      </c>
      <c r="S142" s="114">
        <f t="shared" si="93"/>
        <v>19640.441699999999</v>
      </c>
      <c r="T142" s="114">
        <f t="shared" si="93"/>
        <v>19640.441699999999</v>
      </c>
    </row>
    <row r="143" spans="1:20" ht="30" hidden="1">
      <c r="A143" s="95" t="s">
        <v>219</v>
      </c>
      <c r="B143" s="45" t="s">
        <v>132</v>
      </c>
      <c r="C143" s="114">
        <v>16900</v>
      </c>
      <c r="D143" s="114">
        <f t="shared" si="91"/>
        <v>17407</v>
      </c>
      <c r="E143" s="114">
        <f t="shared" si="91"/>
        <v>17929.21</v>
      </c>
      <c r="F143" s="114">
        <f t="shared" si="92"/>
        <v>18287.7942</v>
      </c>
      <c r="G143" s="114">
        <f t="shared" si="93"/>
        <v>18287.7942</v>
      </c>
      <c r="H143" s="114">
        <f t="shared" si="93"/>
        <v>18287.7942</v>
      </c>
      <c r="I143" s="114">
        <f t="shared" si="93"/>
        <v>18287.7942</v>
      </c>
      <c r="J143" s="114">
        <f t="shared" si="93"/>
        <v>18287.7942</v>
      </c>
      <c r="K143" s="114">
        <f t="shared" si="93"/>
        <v>18287.7942</v>
      </c>
      <c r="L143" s="114">
        <f t="shared" si="93"/>
        <v>18287.7942</v>
      </c>
      <c r="M143" s="114">
        <f t="shared" si="93"/>
        <v>18287.7942</v>
      </c>
      <c r="N143" s="114">
        <f t="shared" si="93"/>
        <v>18287.7942</v>
      </c>
      <c r="O143" s="114">
        <f t="shared" si="93"/>
        <v>18287.7942</v>
      </c>
      <c r="P143" s="114">
        <f t="shared" si="93"/>
        <v>18287.7942</v>
      </c>
      <c r="Q143" s="114">
        <f t="shared" si="93"/>
        <v>18287.7942</v>
      </c>
      <c r="R143" s="114">
        <f t="shared" si="93"/>
        <v>18287.7942</v>
      </c>
      <c r="S143" s="114">
        <f t="shared" si="93"/>
        <v>18287.7942</v>
      </c>
      <c r="T143" s="114">
        <f t="shared" si="93"/>
        <v>18287.7942</v>
      </c>
    </row>
    <row r="144" spans="1:20" ht="15" hidden="1">
      <c r="A144" s="95" t="s">
        <v>104</v>
      </c>
      <c r="B144" s="45" t="s">
        <v>132</v>
      </c>
      <c r="C144" s="114">
        <v>12100</v>
      </c>
      <c r="D144" s="114">
        <f t="shared" si="91"/>
        <v>12463</v>
      </c>
      <c r="E144" s="114">
        <f t="shared" si="91"/>
        <v>12836.89</v>
      </c>
      <c r="F144" s="114">
        <f t="shared" si="92"/>
        <v>13093.6278</v>
      </c>
      <c r="G144" s="114">
        <f t="shared" si="93"/>
        <v>13093.6278</v>
      </c>
      <c r="H144" s="114">
        <f t="shared" si="93"/>
        <v>13093.6278</v>
      </c>
      <c r="I144" s="114">
        <f t="shared" si="93"/>
        <v>13093.6278</v>
      </c>
      <c r="J144" s="114">
        <f t="shared" si="93"/>
        <v>13093.6278</v>
      </c>
      <c r="K144" s="114">
        <f t="shared" si="93"/>
        <v>13093.6278</v>
      </c>
      <c r="L144" s="114">
        <f t="shared" si="93"/>
        <v>13093.6278</v>
      </c>
      <c r="M144" s="114">
        <f t="shared" si="93"/>
        <v>13093.6278</v>
      </c>
      <c r="N144" s="114">
        <f t="shared" si="93"/>
        <v>13093.6278</v>
      </c>
      <c r="O144" s="114">
        <f t="shared" si="93"/>
        <v>13093.6278</v>
      </c>
      <c r="P144" s="114">
        <f t="shared" si="93"/>
        <v>13093.6278</v>
      </c>
      <c r="Q144" s="114">
        <f t="shared" si="93"/>
        <v>13093.6278</v>
      </c>
      <c r="R144" s="114">
        <f t="shared" si="93"/>
        <v>13093.6278</v>
      </c>
      <c r="S144" s="114">
        <f t="shared" si="93"/>
        <v>13093.6278</v>
      </c>
      <c r="T144" s="114">
        <f t="shared" si="93"/>
        <v>13093.6278</v>
      </c>
    </row>
    <row r="145" spans="1:20" ht="15" hidden="1">
      <c r="A145" s="95" t="s">
        <v>122</v>
      </c>
      <c r="B145" s="45" t="s">
        <v>132</v>
      </c>
      <c r="C145" s="114">
        <v>13470.5</v>
      </c>
      <c r="D145" s="114">
        <f t="shared" si="91"/>
        <v>13874.615</v>
      </c>
      <c r="E145" s="114">
        <f t="shared" si="91"/>
        <v>14290.853450000001</v>
      </c>
      <c r="F145" s="114">
        <f t="shared" si="92"/>
        <v>14576.670519000001</v>
      </c>
      <c r="G145" s="114">
        <f t="shared" si="93"/>
        <v>14576.670519000001</v>
      </c>
      <c r="H145" s="114">
        <f t="shared" si="93"/>
        <v>14576.670519000001</v>
      </c>
      <c r="I145" s="114">
        <f t="shared" si="93"/>
        <v>14576.670519000001</v>
      </c>
      <c r="J145" s="114">
        <f t="shared" si="93"/>
        <v>14576.670519000001</v>
      </c>
      <c r="K145" s="114">
        <f t="shared" si="93"/>
        <v>14576.670519000001</v>
      </c>
      <c r="L145" s="114">
        <f t="shared" si="93"/>
        <v>14576.670519000001</v>
      </c>
      <c r="M145" s="114">
        <f t="shared" si="93"/>
        <v>14576.670519000001</v>
      </c>
      <c r="N145" s="114">
        <f t="shared" si="93"/>
        <v>14576.670519000001</v>
      </c>
      <c r="O145" s="114">
        <f t="shared" si="93"/>
        <v>14576.670519000001</v>
      </c>
      <c r="P145" s="114">
        <f t="shared" si="93"/>
        <v>14576.670519000001</v>
      </c>
      <c r="Q145" s="114">
        <f t="shared" si="93"/>
        <v>14576.670519000001</v>
      </c>
      <c r="R145" s="114">
        <f t="shared" si="93"/>
        <v>14576.670519000001</v>
      </c>
      <c r="S145" s="114">
        <f t="shared" si="93"/>
        <v>14576.670519000001</v>
      </c>
      <c r="T145" s="114">
        <f t="shared" si="93"/>
        <v>14576.670519000001</v>
      </c>
    </row>
    <row r="146" spans="1:20" ht="15" hidden="1">
      <c r="A146" s="95" t="s">
        <v>101</v>
      </c>
      <c r="B146" s="45" t="s">
        <v>132</v>
      </c>
      <c r="C146" s="114">
        <v>12980</v>
      </c>
      <c r="D146" s="114">
        <f t="shared" si="91"/>
        <v>13369.4</v>
      </c>
      <c r="E146" s="114">
        <f t="shared" si="91"/>
        <v>13770.482</v>
      </c>
      <c r="F146" s="114">
        <f t="shared" si="92"/>
        <v>14045.891640000002</v>
      </c>
      <c r="G146" s="114">
        <f t="shared" si="93"/>
        <v>14045.891640000002</v>
      </c>
      <c r="H146" s="114">
        <f t="shared" si="93"/>
        <v>14045.891640000002</v>
      </c>
      <c r="I146" s="114">
        <f t="shared" si="93"/>
        <v>14045.891640000002</v>
      </c>
      <c r="J146" s="114">
        <f t="shared" si="93"/>
        <v>14045.891640000002</v>
      </c>
      <c r="K146" s="114">
        <f t="shared" si="93"/>
        <v>14045.891640000002</v>
      </c>
      <c r="L146" s="114">
        <f t="shared" si="93"/>
        <v>14045.891640000002</v>
      </c>
      <c r="M146" s="114">
        <f t="shared" si="93"/>
        <v>14045.891640000002</v>
      </c>
      <c r="N146" s="114">
        <f t="shared" si="93"/>
        <v>14045.891640000002</v>
      </c>
      <c r="O146" s="114">
        <f t="shared" si="93"/>
        <v>14045.891640000002</v>
      </c>
      <c r="P146" s="114">
        <f t="shared" si="93"/>
        <v>14045.891640000002</v>
      </c>
      <c r="Q146" s="114">
        <f t="shared" si="93"/>
        <v>14045.891640000002</v>
      </c>
      <c r="R146" s="114">
        <f t="shared" si="93"/>
        <v>14045.891640000002</v>
      </c>
      <c r="S146" s="114">
        <f t="shared" si="93"/>
        <v>14045.891640000002</v>
      </c>
      <c r="T146" s="114">
        <f t="shared" si="93"/>
        <v>14045.891640000002</v>
      </c>
    </row>
    <row r="147" spans="1:20" ht="15" hidden="1">
      <c r="A147" s="95" t="s">
        <v>124</v>
      </c>
      <c r="B147" s="45" t="s">
        <v>132</v>
      </c>
      <c r="C147" s="114">
        <v>11250</v>
      </c>
      <c r="D147" s="114">
        <f t="shared" si="91"/>
        <v>11587.5</v>
      </c>
      <c r="E147" s="114">
        <f t="shared" si="91"/>
        <v>11935.125</v>
      </c>
      <c r="F147" s="114">
        <f t="shared" si="92"/>
        <v>12173.827499999999</v>
      </c>
      <c r="G147" s="114">
        <f t="shared" si="93"/>
        <v>12173.827499999999</v>
      </c>
      <c r="H147" s="114">
        <f t="shared" si="93"/>
        <v>12173.827499999999</v>
      </c>
      <c r="I147" s="114">
        <f t="shared" si="93"/>
        <v>12173.827499999999</v>
      </c>
      <c r="J147" s="114">
        <f t="shared" si="93"/>
        <v>12173.827499999999</v>
      </c>
      <c r="K147" s="114">
        <f t="shared" si="93"/>
        <v>12173.827499999999</v>
      </c>
      <c r="L147" s="114">
        <f t="shared" si="93"/>
        <v>12173.827499999999</v>
      </c>
      <c r="M147" s="114">
        <f t="shared" si="93"/>
        <v>12173.827499999999</v>
      </c>
      <c r="N147" s="114">
        <f t="shared" si="93"/>
        <v>12173.827499999999</v>
      </c>
      <c r="O147" s="114">
        <f t="shared" si="93"/>
        <v>12173.827499999999</v>
      </c>
      <c r="P147" s="114">
        <f t="shared" si="93"/>
        <v>12173.827499999999</v>
      </c>
      <c r="Q147" s="114">
        <f t="shared" si="93"/>
        <v>12173.827499999999</v>
      </c>
      <c r="R147" s="114">
        <f t="shared" si="93"/>
        <v>12173.827499999999</v>
      </c>
      <c r="S147" s="114">
        <f t="shared" si="93"/>
        <v>12173.827499999999</v>
      </c>
      <c r="T147" s="114">
        <f t="shared" si="93"/>
        <v>12173.827499999999</v>
      </c>
    </row>
    <row r="148" spans="1:20" ht="15" hidden="1">
      <c r="A148" s="95" t="s">
        <v>106</v>
      </c>
      <c r="B148" s="45" t="s">
        <v>132</v>
      </c>
      <c r="C148" s="114">
        <v>19700</v>
      </c>
      <c r="D148" s="114">
        <f t="shared" si="91"/>
        <v>20291</v>
      </c>
      <c r="E148" s="114">
        <f t="shared" si="91"/>
        <v>20899.73</v>
      </c>
      <c r="F148" s="114">
        <f t="shared" si="92"/>
        <v>21317.724600000001</v>
      </c>
      <c r="G148" s="114">
        <f t="shared" si="93"/>
        <v>21317.724600000001</v>
      </c>
      <c r="H148" s="114">
        <f t="shared" si="93"/>
        <v>21317.724600000001</v>
      </c>
      <c r="I148" s="114">
        <f t="shared" si="93"/>
        <v>21317.724600000001</v>
      </c>
      <c r="J148" s="114">
        <f t="shared" si="93"/>
        <v>21317.724600000001</v>
      </c>
      <c r="K148" s="114">
        <f t="shared" si="93"/>
        <v>21317.724600000001</v>
      </c>
      <c r="L148" s="114">
        <f t="shared" si="93"/>
        <v>21317.724600000001</v>
      </c>
      <c r="M148" s="114">
        <f t="shared" si="93"/>
        <v>21317.724600000001</v>
      </c>
      <c r="N148" s="114">
        <f t="shared" si="93"/>
        <v>21317.724600000001</v>
      </c>
      <c r="O148" s="114">
        <f t="shared" si="93"/>
        <v>21317.724600000001</v>
      </c>
      <c r="P148" s="114">
        <f t="shared" si="93"/>
        <v>21317.724600000001</v>
      </c>
      <c r="Q148" s="114">
        <f t="shared" si="93"/>
        <v>21317.724600000001</v>
      </c>
      <c r="R148" s="114">
        <f t="shared" si="93"/>
        <v>21317.724600000001</v>
      </c>
      <c r="S148" s="114">
        <f t="shared" si="93"/>
        <v>21317.724600000001</v>
      </c>
      <c r="T148" s="114">
        <f t="shared" si="93"/>
        <v>21317.724600000001</v>
      </c>
    </row>
    <row r="149" spans="1:20" ht="15" hidden="1">
      <c r="A149" s="95" t="s">
        <v>108</v>
      </c>
      <c r="B149" s="45" t="s">
        <v>132</v>
      </c>
      <c r="C149" s="114">
        <v>42000</v>
      </c>
      <c r="D149" s="114">
        <f t="shared" si="91"/>
        <v>43260</v>
      </c>
      <c r="E149" s="114">
        <f t="shared" si="91"/>
        <v>44557.8</v>
      </c>
      <c r="F149" s="114">
        <f t="shared" si="92"/>
        <v>45448.956000000006</v>
      </c>
      <c r="G149" s="114">
        <f t="shared" si="93"/>
        <v>45448.956000000006</v>
      </c>
      <c r="H149" s="114">
        <f t="shared" si="93"/>
        <v>45448.956000000006</v>
      </c>
      <c r="I149" s="114">
        <f t="shared" si="93"/>
        <v>45448.956000000006</v>
      </c>
      <c r="J149" s="114">
        <f t="shared" si="93"/>
        <v>45448.956000000006</v>
      </c>
      <c r="K149" s="114">
        <f t="shared" si="93"/>
        <v>45448.956000000006</v>
      </c>
      <c r="L149" s="114">
        <f t="shared" si="93"/>
        <v>45448.956000000006</v>
      </c>
      <c r="M149" s="114">
        <f t="shared" si="93"/>
        <v>45448.956000000006</v>
      </c>
      <c r="N149" s="114">
        <f t="shared" si="93"/>
        <v>45448.956000000006</v>
      </c>
      <c r="O149" s="114">
        <f t="shared" si="93"/>
        <v>45448.956000000006</v>
      </c>
      <c r="P149" s="114">
        <f t="shared" si="93"/>
        <v>45448.956000000006</v>
      </c>
      <c r="Q149" s="114">
        <f t="shared" si="93"/>
        <v>45448.956000000006</v>
      </c>
      <c r="R149" s="114">
        <f t="shared" si="93"/>
        <v>45448.956000000006</v>
      </c>
      <c r="S149" s="114">
        <f t="shared" si="93"/>
        <v>45448.956000000006</v>
      </c>
      <c r="T149" s="114">
        <f t="shared" si="93"/>
        <v>45448.956000000006</v>
      </c>
    </row>
    <row r="150" spans="1:20" ht="15" hidden="1">
      <c r="A150" s="95" t="s">
        <v>126</v>
      </c>
      <c r="B150" s="45" t="s">
        <v>132</v>
      </c>
      <c r="C150" s="114">
        <v>11300</v>
      </c>
      <c r="D150" s="114">
        <f t="shared" si="91"/>
        <v>11639</v>
      </c>
      <c r="E150" s="114">
        <f t="shared" si="91"/>
        <v>11988.17</v>
      </c>
      <c r="F150" s="114">
        <f t="shared" si="92"/>
        <v>12227.933400000002</v>
      </c>
      <c r="G150" s="114">
        <f t="shared" si="93"/>
        <v>12227.933400000002</v>
      </c>
      <c r="H150" s="114">
        <f t="shared" si="93"/>
        <v>12227.933400000002</v>
      </c>
      <c r="I150" s="114">
        <f t="shared" si="93"/>
        <v>12227.933400000002</v>
      </c>
      <c r="J150" s="114">
        <f t="shared" si="93"/>
        <v>12227.933400000002</v>
      </c>
      <c r="K150" s="114">
        <f t="shared" si="93"/>
        <v>12227.933400000002</v>
      </c>
      <c r="L150" s="114">
        <f t="shared" si="93"/>
        <v>12227.933400000002</v>
      </c>
      <c r="M150" s="114">
        <f t="shared" si="93"/>
        <v>12227.933400000002</v>
      </c>
      <c r="N150" s="114">
        <f t="shared" si="93"/>
        <v>12227.933400000002</v>
      </c>
      <c r="O150" s="114">
        <f t="shared" si="93"/>
        <v>12227.933400000002</v>
      </c>
      <c r="P150" s="114">
        <f t="shared" si="93"/>
        <v>12227.933400000002</v>
      </c>
      <c r="Q150" s="114">
        <f t="shared" si="93"/>
        <v>12227.933400000002</v>
      </c>
      <c r="R150" s="114">
        <f t="shared" si="93"/>
        <v>12227.933400000002</v>
      </c>
      <c r="S150" s="114">
        <f t="shared" si="93"/>
        <v>12227.933400000002</v>
      </c>
      <c r="T150" s="114">
        <f t="shared" si="93"/>
        <v>12227.933400000002</v>
      </c>
    </row>
    <row r="151" spans="1:20" ht="15" hidden="1">
      <c r="A151" s="95" t="s">
        <v>111</v>
      </c>
      <c r="B151" s="45" t="s">
        <v>132</v>
      </c>
      <c r="C151" s="114">
        <v>23350</v>
      </c>
      <c r="D151" s="114">
        <f t="shared" si="91"/>
        <v>24050.5</v>
      </c>
      <c r="E151" s="114">
        <f t="shared" si="91"/>
        <v>24772.014999999999</v>
      </c>
      <c r="F151" s="114">
        <f t="shared" si="92"/>
        <v>25267.455299999998</v>
      </c>
      <c r="G151" s="114">
        <f t="shared" si="93"/>
        <v>25267.455299999998</v>
      </c>
      <c r="H151" s="114">
        <f t="shared" si="93"/>
        <v>25267.455299999998</v>
      </c>
      <c r="I151" s="114">
        <f t="shared" si="93"/>
        <v>25267.455299999998</v>
      </c>
      <c r="J151" s="114">
        <f t="shared" si="93"/>
        <v>25267.455299999998</v>
      </c>
      <c r="K151" s="114">
        <f t="shared" si="93"/>
        <v>25267.455299999998</v>
      </c>
      <c r="L151" s="114">
        <f t="shared" si="93"/>
        <v>25267.455299999998</v>
      </c>
      <c r="M151" s="114">
        <f t="shared" si="93"/>
        <v>25267.455299999998</v>
      </c>
      <c r="N151" s="114">
        <f t="shared" si="93"/>
        <v>25267.455299999998</v>
      </c>
      <c r="O151" s="114">
        <f t="shared" si="93"/>
        <v>25267.455299999998</v>
      </c>
      <c r="P151" s="114">
        <f t="shared" si="93"/>
        <v>25267.455299999998</v>
      </c>
      <c r="Q151" s="114">
        <f t="shared" si="93"/>
        <v>25267.455299999998</v>
      </c>
      <c r="R151" s="114">
        <f t="shared" si="93"/>
        <v>25267.455299999998</v>
      </c>
      <c r="S151" s="114">
        <f t="shared" si="93"/>
        <v>25267.455299999998</v>
      </c>
      <c r="T151" s="114">
        <f t="shared" si="93"/>
        <v>25267.455299999998</v>
      </c>
    </row>
    <row r="152" spans="1:20" ht="15" hidden="1">
      <c r="A152" s="95" t="s">
        <v>112</v>
      </c>
      <c r="B152" s="45" t="s">
        <v>132</v>
      </c>
      <c r="C152" s="114">
        <v>11300</v>
      </c>
      <c r="D152" s="114">
        <f t="shared" si="91"/>
        <v>11639</v>
      </c>
      <c r="E152" s="114">
        <f t="shared" si="91"/>
        <v>11988.17</v>
      </c>
      <c r="F152" s="114">
        <f t="shared" si="92"/>
        <v>12227.933400000002</v>
      </c>
      <c r="G152" s="114">
        <f t="shared" si="93"/>
        <v>12227.933400000002</v>
      </c>
      <c r="H152" s="114">
        <f t="shared" si="93"/>
        <v>12227.933400000002</v>
      </c>
      <c r="I152" s="114">
        <f t="shared" si="93"/>
        <v>12227.933400000002</v>
      </c>
      <c r="J152" s="114">
        <f t="shared" si="93"/>
        <v>12227.933400000002</v>
      </c>
      <c r="K152" s="114">
        <f t="shared" si="93"/>
        <v>12227.933400000002</v>
      </c>
      <c r="L152" s="114">
        <f t="shared" si="93"/>
        <v>12227.933400000002</v>
      </c>
      <c r="M152" s="114">
        <f t="shared" si="93"/>
        <v>12227.933400000002</v>
      </c>
      <c r="N152" s="114">
        <f t="shared" si="93"/>
        <v>12227.933400000002</v>
      </c>
      <c r="O152" s="114">
        <f t="shared" si="93"/>
        <v>12227.933400000002</v>
      </c>
      <c r="P152" s="114">
        <f t="shared" si="93"/>
        <v>12227.933400000002</v>
      </c>
      <c r="Q152" s="114">
        <f t="shared" si="93"/>
        <v>12227.933400000002</v>
      </c>
      <c r="R152" s="114">
        <f t="shared" si="93"/>
        <v>12227.933400000002</v>
      </c>
      <c r="S152" s="114">
        <f t="shared" si="93"/>
        <v>12227.933400000002</v>
      </c>
      <c r="T152" s="114">
        <f t="shared" si="93"/>
        <v>12227.933400000002</v>
      </c>
    </row>
    <row r="153" spans="1:20" ht="15" hidden="1">
      <c r="A153" s="95" t="s">
        <v>140</v>
      </c>
      <c r="B153" s="45" t="s">
        <v>132</v>
      </c>
      <c r="C153" s="114">
        <v>11255</v>
      </c>
      <c r="D153" s="114">
        <f t="shared" si="91"/>
        <v>11592.65</v>
      </c>
      <c r="E153" s="114">
        <f t="shared" si="91"/>
        <v>11940.4295</v>
      </c>
      <c r="F153" s="114">
        <f t="shared" si="92"/>
        <v>12179.238090000001</v>
      </c>
      <c r="G153" s="114">
        <f t="shared" si="93"/>
        <v>12179.238090000001</v>
      </c>
      <c r="H153" s="114">
        <f t="shared" si="93"/>
        <v>12179.238090000001</v>
      </c>
      <c r="I153" s="114">
        <f t="shared" si="93"/>
        <v>12179.238090000001</v>
      </c>
      <c r="J153" s="114">
        <f t="shared" si="93"/>
        <v>12179.238090000001</v>
      </c>
      <c r="K153" s="114">
        <f t="shared" si="93"/>
        <v>12179.238090000001</v>
      </c>
      <c r="L153" s="114">
        <f t="shared" si="93"/>
        <v>12179.238090000001</v>
      </c>
      <c r="M153" s="114">
        <f t="shared" si="93"/>
        <v>12179.238090000001</v>
      </c>
      <c r="N153" s="114">
        <f t="shared" si="93"/>
        <v>12179.238090000001</v>
      </c>
      <c r="O153" s="114">
        <f t="shared" si="93"/>
        <v>12179.238090000001</v>
      </c>
      <c r="P153" s="114">
        <f t="shared" si="93"/>
        <v>12179.238090000001</v>
      </c>
      <c r="Q153" s="114">
        <f t="shared" si="93"/>
        <v>12179.238090000001</v>
      </c>
      <c r="R153" s="114">
        <f t="shared" si="93"/>
        <v>12179.238090000001</v>
      </c>
      <c r="S153" s="114">
        <f t="shared" si="93"/>
        <v>12179.238090000001</v>
      </c>
      <c r="T153" s="114">
        <f t="shared" si="93"/>
        <v>12179.238090000001</v>
      </c>
    </row>
    <row r="154" spans="1:20" ht="30">
      <c r="A154" s="91" t="s">
        <v>133</v>
      </c>
      <c r="B154" s="45"/>
      <c r="C154" s="114"/>
      <c r="D154" s="114"/>
      <c r="E154" s="114"/>
      <c r="F154" s="114"/>
      <c r="G154" s="114"/>
      <c r="H154" s="114"/>
      <c r="I154" s="114"/>
      <c r="J154" s="110"/>
      <c r="K154" s="110"/>
      <c r="L154" s="110"/>
      <c r="M154" s="110"/>
      <c r="N154" s="114"/>
      <c r="O154" s="110"/>
      <c r="P154" s="110"/>
      <c r="Q154" s="114"/>
      <c r="R154" s="110"/>
      <c r="S154" s="110"/>
      <c r="T154" s="114"/>
    </row>
    <row r="155" spans="1:20" ht="15">
      <c r="A155" s="48" t="s">
        <v>85</v>
      </c>
      <c r="B155" s="45" t="s">
        <v>132</v>
      </c>
      <c r="C155" s="121">
        <f t="shared" ref="C155:T155" si="94">C109/C77/12*1000</f>
        <v>17731.766351540613</v>
      </c>
      <c r="D155" s="121">
        <f t="shared" si="94"/>
        <v>21428.072967678745</v>
      </c>
      <c r="E155" s="121">
        <f t="shared" si="94"/>
        <v>21989.485294117654</v>
      </c>
      <c r="F155" s="121">
        <f t="shared" si="94"/>
        <v>24189.370567375885</v>
      </c>
      <c r="G155" s="121">
        <f t="shared" si="94"/>
        <v>24189.370567375885</v>
      </c>
      <c r="H155" s="121">
        <f t="shared" si="94"/>
        <v>24189.370567375885</v>
      </c>
      <c r="I155" s="121">
        <f t="shared" si="94"/>
        <v>24501.193001060445</v>
      </c>
      <c r="J155" s="121">
        <f t="shared" si="94"/>
        <v>24501.193001060445</v>
      </c>
      <c r="K155" s="121">
        <f t="shared" si="94"/>
        <v>24501.193001060445</v>
      </c>
      <c r="L155" s="121">
        <f t="shared" si="94"/>
        <v>24805.070546737214</v>
      </c>
      <c r="M155" s="121">
        <f t="shared" si="94"/>
        <v>24805.070546737214</v>
      </c>
      <c r="N155" s="121">
        <f t="shared" si="94"/>
        <v>24805.070546737214</v>
      </c>
      <c r="O155" s="121">
        <f t="shared" si="94"/>
        <v>24858.728070175443</v>
      </c>
      <c r="P155" s="121">
        <f t="shared" si="94"/>
        <v>24858.728070175443</v>
      </c>
      <c r="Q155" s="121">
        <f t="shared" si="94"/>
        <v>24858.728070175443</v>
      </c>
      <c r="R155" s="121">
        <f t="shared" si="94"/>
        <v>24894.150052465899</v>
      </c>
      <c r="S155" s="121">
        <f t="shared" si="94"/>
        <v>24894.150052465899</v>
      </c>
      <c r="T155" s="121">
        <f t="shared" si="94"/>
        <v>24894.150052465899</v>
      </c>
    </row>
    <row r="156" spans="1:20" ht="15">
      <c r="A156" s="48" t="s">
        <v>87</v>
      </c>
      <c r="B156" s="45" t="s">
        <v>88</v>
      </c>
      <c r="C156" s="114">
        <v>103.2</v>
      </c>
      <c r="D156" s="114">
        <f>D155/C155*100</f>
        <v>120.84567630126134</v>
      </c>
      <c r="E156" s="114">
        <f>E155/D155*100</f>
        <v>102.61998513485426</v>
      </c>
      <c r="F156" s="114">
        <f>F155/D155*100</f>
        <v>112.88635522131258</v>
      </c>
      <c r="G156" s="114">
        <f>G155/D155*100</f>
        <v>112.88635522131258</v>
      </c>
      <c r="H156" s="114">
        <f>H155/D155*100</f>
        <v>112.88635522131258</v>
      </c>
      <c r="I156" s="114">
        <f t="shared" ref="I156:N156" si="95">I155/F155*100</f>
        <v>101.28908866320447</v>
      </c>
      <c r="J156" s="114">
        <f t="shared" si="95"/>
        <v>101.28908866320447</v>
      </c>
      <c r="K156" s="114">
        <f t="shared" si="95"/>
        <v>101.28908866320447</v>
      </c>
      <c r="L156" s="114">
        <f t="shared" si="95"/>
        <v>101.2402561200331</v>
      </c>
      <c r="M156" s="114">
        <f t="shared" si="95"/>
        <v>101.2402561200331</v>
      </c>
      <c r="N156" s="114">
        <f t="shared" si="95"/>
        <v>101.2402561200331</v>
      </c>
      <c r="O156" s="114">
        <f t="shared" ref="O156" si="96">O155/L155*100</f>
        <v>100.21631675401659</v>
      </c>
      <c r="P156" s="114">
        <f t="shared" ref="P156" si="97">P155/M155*100</f>
        <v>100.21631675401659</v>
      </c>
      <c r="Q156" s="114">
        <f t="shared" ref="Q156" si="98">Q155/N155*100</f>
        <v>100.21631675401659</v>
      </c>
      <c r="R156" s="114">
        <f t="shared" ref="R156" si="99">R155/O155*100</f>
        <v>100.14249314039907</v>
      </c>
      <c r="S156" s="114">
        <f t="shared" ref="S156" si="100">S155/P155*100</f>
        <v>100.14249314039907</v>
      </c>
      <c r="T156" s="114">
        <f t="shared" ref="T156" si="101">T155/Q155*100</f>
        <v>100.14249314039907</v>
      </c>
    </row>
    <row r="157" spans="1:20" s="44" customFormat="1" ht="15">
      <c r="A157" s="102" t="s">
        <v>95</v>
      </c>
      <c r="B157" s="45" t="s">
        <v>132</v>
      </c>
      <c r="C157" s="110">
        <v>23847</v>
      </c>
      <c r="D157" s="110">
        <v>28251</v>
      </c>
      <c r="E157" s="110">
        <v>31378</v>
      </c>
      <c r="F157" s="110">
        <v>31378</v>
      </c>
      <c r="G157" s="110">
        <v>31378</v>
      </c>
      <c r="H157" s="110">
        <v>31378</v>
      </c>
      <c r="I157" s="110">
        <v>31378</v>
      </c>
      <c r="J157" s="110">
        <v>31378</v>
      </c>
      <c r="K157" s="110">
        <v>31378</v>
      </c>
      <c r="L157" s="110">
        <v>31378</v>
      </c>
      <c r="M157" s="110">
        <v>31378</v>
      </c>
      <c r="N157" s="110">
        <v>31378</v>
      </c>
      <c r="O157" s="110">
        <v>31378</v>
      </c>
      <c r="P157" s="110">
        <v>31378</v>
      </c>
      <c r="Q157" s="110">
        <v>31378</v>
      </c>
      <c r="R157" s="110">
        <v>31378</v>
      </c>
      <c r="S157" s="110">
        <v>31378</v>
      </c>
      <c r="T157" s="110">
        <v>31378</v>
      </c>
    </row>
    <row r="158" spans="1:20" s="44" customFormat="1" ht="30">
      <c r="A158" s="95" t="s">
        <v>206</v>
      </c>
      <c r="B158" s="45" t="s">
        <v>132</v>
      </c>
      <c r="C158" s="114">
        <v>26944.9</v>
      </c>
      <c r="D158" s="114">
        <v>27192</v>
      </c>
      <c r="E158" s="114">
        <v>30375</v>
      </c>
      <c r="F158" s="114">
        <v>30375</v>
      </c>
      <c r="G158" s="114">
        <v>30375</v>
      </c>
      <c r="H158" s="114">
        <v>30375</v>
      </c>
      <c r="I158" s="114">
        <v>30375</v>
      </c>
      <c r="J158" s="114">
        <v>30375</v>
      </c>
      <c r="K158" s="114">
        <v>30375</v>
      </c>
      <c r="L158" s="114">
        <v>30375</v>
      </c>
      <c r="M158" s="114">
        <v>30375</v>
      </c>
      <c r="N158" s="114">
        <v>30375</v>
      </c>
      <c r="O158" s="114">
        <v>30375</v>
      </c>
      <c r="P158" s="114">
        <v>30375</v>
      </c>
      <c r="Q158" s="114">
        <v>30375</v>
      </c>
      <c r="R158" s="114">
        <v>30375</v>
      </c>
      <c r="S158" s="114">
        <v>30375</v>
      </c>
      <c r="T158" s="114">
        <v>30375</v>
      </c>
    </row>
    <row r="159" spans="1:20" s="44" customFormat="1" ht="15">
      <c r="A159" s="101" t="s">
        <v>232</v>
      </c>
      <c r="B159" s="45" t="s">
        <v>132</v>
      </c>
      <c r="C159" s="114"/>
      <c r="D159" s="114">
        <v>19472</v>
      </c>
      <c r="E159" s="114">
        <v>19472</v>
      </c>
      <c r="F159" s="114">
        <v>19472</v>
      </c>
      <c r="G159" s="114">
        <v>19472</v>
      </c>
      <c r="H159" s="114">
        <v>19472</v>
      </c>
      <c r="I159" s="114">
        <v>19472</v>
      </c>
      <c r="J159" s="114">
        <v>19472</v>
      </c>
      <c r="K159" s="114">
        <v>19472</v>
      </c>
      <c r="L159" s="114">
        <v>19472</v>
      </c>
      <c r="M159" s="114">
        <v>19472</v>
      </c>
      <c r="N159" s="114">
        <v>19472</v>
      </c>
      <c r="O159" s="114">
        <v>19472</v>
      </c>
      <c r="P159" s="114">
        <v>19472</v>
      </c>
      <c r="Q159" s="114">
        <v>19472</v>
      </c>
      <c r="R159" s="114">
        <v>19472</v>
      </c>
      <c r="S159" s="114">
        <v>19472</v>
      </c>
      <c r="T159" s="114">
        <v>19472</v>
      </c>
    </row>
    <row r="160" spans="1:20" s="44" customFormat="1" ht="30">
      <c r="A160" s="98" t="s">
        <v>220</v>
      </c>
      <c r="B160" s="46" t="s">
        <v>132</v>
      </c>
      <c r="C160" s="110">
        <v>24699</v>
      </c>
      <c r="D160" s="110">
        <v>25162</v>
      </c>
      <c r="E160" s="110">
        <v>30782</v>
      </c>
      <c r="F160" s="110">
        <v>30782</v>
      </c>
      <c r="G160" s="110">
        <v>30782</v>
      </c>
      <c r="H160" s="110">
        <v>30782</v>
      </c>
      <c r="I160" s="110">
        <v>30782</v>
      </c>
      <c r="J160" s="110">
        <v>30782</v>
      </c>
      <c r="K160" s="110">
        <v>30782</v>
      </c>
      <c r="L160" s="110">
        <v>30782</v>
      </c>
      <c r="M160" s="110">
        <v>30782</v>
      </c>
      <c r="N160" s="110">
        <v>30782</v>
      </c>
      <c r="O160" s="110">
        <v>30782</v>
      </c>
      <c r="P160" s="110">
        <v>30782</v>
      </c>
      <c r="Q160" s="110">
        <v>30782</v>
      </c>
      <c r="R160" s="110">
        <v>30782</v>
      </c>
      <c r="S160" s="110">
        <v>30782</v>
      </c>
      <c r="T160" s="110">
        <v>30782</v>
      </c>
    </row>
    <row r="161" spans="1:20" s="44" customFormat="1" ht="15">
      <c r="A161" s="102" t="s">
        <v>94</v>
      </c>
      <c r="B161" s="45" t="s">
        <v>132</v>
      </c>
      <c r="C161" s="110">
        <v>15004.1</v>
      </c>
      <c r="D161" s="110">
        <v>25071</v>
      </c>
      <c r="E161" s="110">
        <v>25071</v>
      </c>
      <c r="F161" s="110">
        <v>25071</v>
      </c>
      <c r="G161" s="110">
        <v>25071</v>
      </c>
      <c r="H161" s="110">
        <v>25071</v>
      </c>
      <c r="I161" s="110">
        <v>25071</v>
      </c>
      <c r="J161" s="110">
        <v>25071</v>
      </c>
      <c r="K161" s="110">
        <v>25071</v>
      </c>
      <c r="L161" s="110">
        <v>25071</v>
      </c>
      <c r="M161" s="110">
        <v>25071</v>
      </c>
      <c r="N161" s="110">
        <v>25071</v>
      </c>
      <c r="O161" s="110">
        <v>25071</v>
      </c>
      <c r="P161" s="110">
        <v>25071</v>
      </c>
      <c r="Q161" s="110">
        <v>25071</v>
      </c>
      <c r="R161" s="110">
        <v>25071</v>
      </c>
      <c r="S161" s="110">
        <v>25071</v>
      </c>
      <c r="T161" s="110">
        <v>25071</v>
      </c>
    </row>
    <row r="162" spans="1:20" s="44" customFormat="1" ht="15">
      <c r="A162" s="102" t="s">
        <v>221</v>
      </c>
      <c r="B162" s="45" t="s">
        <v>132</v>
      </c>
      <c r="C162" s="114">
        <v>19231</v>
      </c>
      <c r="D162" s="114">
        <v>25772</v>
      </c>
      <c r="E162" s="114">
        <v>24309</v>
      </c>
      <c r="F162" s="114">
        <v>24309</v>
      </c>
      <c r="G162" s="114">
        <v>24309</v>
      </c>
      <c r="H162" s="114">
        <v>24309</v>
      </c>
      <c r="I162" s="114">
        <v>24309</v>
      </c>
      <c r="J162" s="114">
        <v>24309</v>
      </c>
      <c r="K162" s="114">
        <v>24309</v>
      </c>
      <c r="L162" s="114">
        <v>24309</v>
      </c>
      <c r="M162" s="114">
        <v>24309</v>
      </c>
      <c r="N162" s="114">
        <v>24309</v>
      </c>
      <c r="O162" s="114">
        <v>24309</v>
      </c>
      <c r="P162" s="114">
        <v>24309</v>
      </c>
      <c r="Q162" s="114">
        <v>24309</v>
      </c>
      <c r="R162" s="114">
        <v>24309</v>
      </c>
      <c r="S162" s="114">
        <v>24309</v>
      </c>
      <c r="T162" s="114">
        <v>24309</v>
      </c>
    </row>
    <row r="163" spans="1:20" s="44" customFormat="1" ht="15">
      <c r="A163" s="102" t="s">
        <v>222</v>
      </c>
      <c r="B163" s="45" t="s">
        <v>132</v>
      </c>
      <c r="C163" s="114">
        <v>22491</v>
      </c>
      <c r="D163" s="114">
        <v>17970</v>
      </c>
      <c r="E163" s="114">
        <v>19758</v>
      </c>
      <c r="F163" s="114">
        <v>19758</v>
      </c>
      <c r="G163" s="114">
        <v>19758</v>
      </c>
      <c r="H163" s="114">
        <v>19758</v>
      </c>
      <c r="I163" s="114">
        <v>19758</v>
      </c>
      <c r="J163" s="114">
        <v>19758</v>
      </c>
      <c r="K163" s="114">
        <v>19758</v>
      </c>
      <c r="L163" s="114">
        <v>19758</v>
      </c>
      <c r="M163" s="114">
        <v>19758</v>
      </c>
      <c r="N163" s="114">
        <v>19758</v>
      </c>
      <c r="O163" s="114">
        <v>19758</v>
      </c>
      <c r="P163" s="114">
        <v>19758</v>
      </c>
      <c r="Q163" s="114">
        <v>19758</v>
      </c>
      <c r="R163" s="114">
        <v>19758</v>
      </c>
      <c r="S163" s="114">
        <v>19758</v>
      </c>
      <c r="T163" s="114">
        <v>19758</v>
      </c>
    </row>
    <row r="164" spans="1:20" ht="30">
      <c r="A164" s="102" t="s">
        <v>223</v>
      </c>
      <c r="B164" s="45" t="s">
        <v>132</v>
      </c>
      <c r="C164" s="110">
        <v>19517.400000000001</v>
      </c>
      <c r="D164" s="110">
        <v>19827</v>
      </c>
      <c r="E164" s="110">
        <v>22615</v>
      </c>
      <c r="F164" s="110">
        <v>22615</v>
      </c>
      <c r="G164" s="110">
        <v>22615</v>
      </c>
      <c r="H164" s="110">
        <v>22615</v>
      </c>
      <c r="I164" s="110">
        <v>22615</v>
      </c>
      <c r="J164" s="110">
        <v>22615</v>
      </c>
      <c r="K164" s="110">
        <v>22615</v>
      </c>
      <c r="L164" s="110">
        <v>22615</v>
      </c>
      <c r="M164" s="110">
        <v>22615</v>
      </c>
      <c r="N164" s="110">
        <v>22615</v>
      </c>
      <c r="O164" s="110">
        <v>22615</v>
      </c>
      <c r="P164" s="110">
        <v>22615</v>
      </c>
      <c r="Q164" s="110">
        <v>22615</v>
      </c>
      <c r="R164" s="110">
        <v>22615</v>
      </c>
      <c r="S164" s="110">
        <v>22615</v>
      </c>
      <c r="T164" s="110">
        <v>22615</v>
      </c>
    </row>
    <row r="165" spans="1:20" s="44" customFormat="1" ht="30">
      <c r="A165" s="102" t="s">
        <v>224</v>
      </c>
      <c r="B165" s="45" t="s">
        <v>132</v>
      </c>
      <c r="C165" s="110">
        <v>24158.3</v>
      </c>
      <c r="D165" s="110">
        <v>23421</v>
      </c>
      <c r="E165" s="110">
        <v>24588</v>
      </c>
      <c r="F165" s="110">
        <v>24588</v>
      </c>
      <c r="G165" s="110">
        <v>24588</v>
      </c>
      <c r="H165" s="110">
        <v>24588</v>
      </c>
      <c r="I165" s="110">
        <v>24588</v>
      </c>
      <c r="J165" s="110">
        <v>24588</v>
      </c>
      <c r="K165" s="110">
        <v>24588</v>
      </c>
      <c r="L165" s="110">
        <v>24588</v>
      </c>
      <c r="M165" s="110">
        <v>24588</v>
      </c>
      <c r="N165" s="110">
        <v>24588</v>
      </c>
      <c r="O165" s="110">
        <v>24588</v>
      </c>
      <c r="P165" s="110">
        <v>24588</v>
      </c>
      <c r="Q165" s="110">
        <v>24588</v>
      </c>
      <c r="R165" s="110">
        <v>24588</v>
      </c>
      <c r="S165" s="110">
        <v>24588</v>
      </c>
      <c r="T165" s="110">
        <v>24588</v>
      </c>
    </row>
    <row r="166" spans="1:20" s="44" customFormat="1" ht="15">
      <c r="A166" s="102" t="s">
        <v>99</v>
      </c>
      <c r="B166" s="45" t="s">
        <v>132</v>
      </c>
      <c r="C166" s="114">
        <v>19170.5</v>
      </c>
      <c r="D166" s="114">
        <v>22441</v>
      </c>
      <c r="E166" s="114">
        <v>24062</v>
      </c>
      <c r="F166" s="114">
        <v>24062</v>
      </c>
      <c r="G166" s="114">
        <v>24062</v>
      </c>
      <c r="H166" s="114">
        <v>24062</v>
      </c>
      <c r="I166" s="114">
        <v>24062</v>
      </c>
      <c r="J166" s="114">
        <v>24062</v>
      </c>
      <c r="K166" s="114">
        <v>24062</v>
      </c>
      <c r="L166" s="114">
        <v>24062</v>
      </c>
      <c r="M166" s="114">
        <v>24062</v>
      </c>
      <c r="N166" s="114">
        <v>24062</v>
      </c>
      <c r="O166" s="114">
        <v>24062</v>
      </c>
      <c r="P166" s="114">
        <v>24062</v>
      </c>
      <c r="Q166" s="114">
        <v>24062</v>
      </c>
      <c r="R166" s="114">
        <v>24062</v>
      </c>
      <c r="S166" s="114">
        <v>24062</v>
      </c>
      <c r="T166" s="114">
        <v>24062</v>
      </c>
    </row>
    <row r="167" spans="1:20" ht="30">
      <c r="A167" s="102" t="s">
        <v>207</v>
      </c>
      <c r="B167" s="45" t="s">
        <v>132</v>
      </c>
      <c r="C167" s="110">
        <v>18943.3</v>
      </c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</row>
    <row r="168" spans="1:20" s="44" customFormat="1" ht="30">
      <c r="A168" s="48" t="s">
        <v>247</v>
      </c>
      <c r="B168" s="45" t="s">
        <v>132</v>
      </c>
      <c r="C168" s="110">
        <v>14660</v>
      </c>
      <c r="D168" s="110">
        <v>16983</v>
      </c>
      <c r="E168" s="110">
        <v>16124</v>
      </c>
      <c r="F168" s="110">
        <v>15901</v>
      </c>
      <c r="G168" s="110">
        <v>15901</v>
      </c>
      <c r="H168" s="110">
        <v>15901</v>
      </c>
      <c r="I168" s="110">
        <v>16432</v>
      </c>
      <c r="J168" s="110">
        <v>16432</v>
      </c>
      <c r="K168" s="110">
        <v>16432</v>
      </c>
      <c r="L168" s="110">
        <v>16432</v>
      </c>
      <c r="M168" s="110">
        <v>16432</v>
      </c>
      <c r="N168" s="110">
        <v>16432</v>
      </c>
      <c r="O168" s="110">
        <v>16432</v>
      </c>
      <c r="P168" s="110">
        <v>16432</v>
      </c>
      <c r="Q168" s="110">
        <v>16432</v>
      </c>
      <c r="R168" s="110">
        <v>16432</v>
      </c>
      <c r="S168" s="110">
        <v>16432</v>
      </c>
      <c r="T168" s="110">
        <v>16432</v>
      </c>
    </row>
    <row r="169" spans="1:20" s="44" customFormat="1" ht="30">
      <c r="A169" s="95" t="s">
        <v>228</v>
      </c>
      <c r="B169" s="46" t="s">
        <v>132</v>
      </c>
      <c r="C169" s="110">
        <v>14385.4</v>
      </c>
      <c r="D169" s="110">
        <v>16870</v>
      </c>
      <c r="E169" s="110">
        <v>19880</v>
      </c>
      <c r="F169" s="110">
        <v>19880</v>
      </c>
      <c r="G169" s="110">
        <v>19880</v>
      </c>
      <c r="H169" s="110">
        <v>19880</v>
      </c>
      <c r="I169" s="110">
        <v>19880</v>
      </c>
      <c r="J169" s="110">
        <v>19880</v>
      </c>
      <c r="K169" s="110">
        <v>19880</v>
      </c>
      <c r="L169" s="110">
        <v>19880</v>
      </c>
      <c r="M169" s="110">
        <v>19880</v>
      </c>
      <c r="N169" s="110">
        <v>19880</v>
      </c>
      <c r="O169" s="110">
        <v>19880</v>
      </c>
      <c r="P169" s="110">
        <v>19880</v>
      </c>
      <c r="Q169" s="110">
        <v>19880</v>
      </c>
      <c r="R169" s="110">
        <v>19880</v>
      </c>
      <c r="S169" s="110">
        <v>19880</v>
      </c>
      <c r="T169" s="110">
        <v>19880</v>
      </c>
    </row>
    <row r="170" spans="1:20" s="44" customFormat="1" ht="15">
      <c r="A170" s="102" t="s">
        <v>183</v>
      </c>
      <c r="B170" s="45" t="s">
        <v>132</v>
      </c>
      <c r="C170" s="114">
        <v>17462.8</v>
      </c>
      <c r="D170" s="114">
        <v>23500</v>
      </c>
      <c r="E170" s="114">
        <v>21500</v>
      </c>
      <c r="F170" s="114">
        <v>21900</v>
      </c>
      <c r="G170" s="114">
        <v>21900</v>
      </c>
      <c r="H170" s="114">
        <v>21900</v>
      </c>
      <c r="I170" s="114">
        <v>22400</v>
      </c>
      <c r="J170" s="114">
        <v>22400</v>
      </c>
      <c r="K170" s="114">
        <v>22400</v>
      </c>
      <c r="L170" s="114">
        <v>23000</v>
      </c>
      <c r="M170" s="114">
        <v>23000</v>
      </c>
      <c r="N170" s="114">
        <v>23000</v>
      </c>
      <c r="O170" s="114">
        <v>23100</v>
      </c>
      <c r="P170" s="114">
        <v>23100</v>
      </c>
      <c r="Q170" s="114">
        <v>23100</v>
      </c>
      <c r="R170" s="114">
        <v>23200</v>
      </c>
      <c r="S170" s="114">
        <v>23200</v>
      </c>
      <c r="T170" s="114">
        <v>23200</v>
      </c>
    </row>
    <row r="171" spans="1:20">
      <c r="A171" s="10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4"/>
      <c r="M171" s="84"/>
      <c r="N171" s="84"/>
      <c r="O171" s="84"/>
      <c r="P171" s="84"/>
      <c r="Q171" s="84"/>
      <c r="R171" s="84"/>
      <c r="S171" s="84"/>
      <c r="T171" s="84"/>
    </row>
  </sheetData>
  <mergeCells count="7">
    <mergeCell ref="A75:A76"/>
    <mergeCell ref="R2:T2"/>
    <mergeCell ref="A2:A3"/>
    <mergeCell ref="F2:H2"/>
    <mergeCell ref="I2:K2"/>
    <mergeCell ref="L2:N2"/>
    <mergeCell ref="O2:Q2"/>
  </mergeCells>
  <phoneticPr fontId="6" type="noConversion"/>
  <pageMargins left="0.55118110236220474" right="0.15748031496062992" top="0.98425196850393704" bottom="0.15748031496062992" header="0" footer="0"/>
  <pageSetup paperSize="9" scale="51" fitToHeight="0" orientation="landscape" r:id="rId1"/>
  <headerFooter alignWithMargins="0"/>
  <rowBreaks count="3" manualBreakCount="3">
    <brk id="27" max="22" man="1"/>
    <brk id="66" max="22" man="1"/>
    <brk id="14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Форма 1</vt:lpstr>
      <vt:lpstr>Форма 2</vt:lpstr>
      <vt:lpstr>Форма 3</vt:lpstr>
      <vt:lpstr>Форма 4 </vt:lpstr>
      <vt:lpstr>Форма 5</vt:lpstr>
      <vt:lpstr>Форма 6</vt:lpstr>
      <vt:lpstr>'Форма 1'!Область_печати</vt:lpstr>
      <vt:lpstr>'Форма 2'!Область_печати</vt:lpstr>
      <vt:lpstr>'Форма 3'!Область_печати</vt:lpstr>
      <vt:lpstr>'Форма 5'!Область_печати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Теребрина</dc:creator>
  <cp:lastModifiedBy>Теребрина</cp:lastModifiedBy>
  <cp:lastPrinted>2019-10-18T08:43:57Z</cp:lastPrinted>
  <dcterms:created xsi:type="dcterms:W3CDTF">2015-07-19T17:55:42Z</dcterms:created>
  <dcterms:modified xsi:type="dcterms:W3CDTF">2019-10-18T08:45:25Z</dcterms:modified>
</cp:coreProperties>
</file>